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ixteenthfinancecommission.sharepoint.com/sites/SixteenthFinanceCommission/Shared Documents/General/Data for Public Domain/Union Finances/"/>
    </mc:Choice>
  </mc:AlternateContent>
  <xr:revisionPtr revIDLastSave="127" documentId="13_ncr:1_{FC7786A0-3623-42A7-8625-E10EC076C15F}" xr6:coauthVersionLast="47" xr6:coauthVersionMax="47" xr10:uidLastSave="{7AB2601E-1F05-4CED-A12C-7E4DDE47CE5A}"/>
  <bookViews>
    <workbookView xWindow="-120" yWindow="-120" windowWidth="29040" windowHeight="15720" firstSheet="2" activeTab="2" xr2:uid="{610E0564-0BD4-43A4-9ABB-E4C88E0D0A61}"/>
  </bookViews>
  <sheets>
    <sheet name="RevExp_Centre" sheetId="1" state="hidden" r:id="rId1"/>
    <sheet name="CapExp_Centre" sheetId="3" state="hidden" r:id="rId2"/>
    <sheet name="Fisc_Centr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4" l="1"/>
  <c r="C4" i="4" s="1"/>
  <c r="D24" i="4"/>
  <c r="E24" i="4"/>
  <c r="F24" i="4"/>
  <c r="G24" i="4"/>
  <c r="H24" i="4"/>
  <c r="C22" i="4"/>
  <c r="C6" i="4"/>
  <c r="D6" i="4"/>
  <c r="E6" i="4"/>
  <c r="E22" i="4" s="1"/>
  <c r="F6" i="4"/>
  <c r="G6" i="4"/>
  <c r="H6" i="4"/>
  <c r="I6" i="4"/>
  <c r="J6" i="4"/>
  <c r="C30" i="4"/>
  <c r="C8" i="4"/>
  <c r="C19" i="4"/>
  <c r="C9" i="4"/>
  <c r="D9" i="4"/>
  <c r="E9" i="4"/>
  <c r="F9" i="4"/>
  <c r="G9" i="4"/>
  <c r="D17" i="4"/>
  <c r="C17" i="4"/>
  <c r="E17" i="4"/>
  <c r="F17" i="4"/>
  <c r="G17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O36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R30" i="4"/>
  <c r="S28" i="4"/>
  <c r="S30" i="4" s="1"/>
  <c r="Q27" i="4"/>
  <c r="Q24" i="4" s="1"/>
  <c r="P27" i="4"/>
  <c r="P24" i="4" s="1"/>
  <c r="O27" i="4"/>
  <c r="O24" i="4" s="1"/>
  <c r="N27" i="4"/>
  <c r="N24" i="4" s="1"/>
  <c r="M27" i="4"/>
  <c r="M24" i="4" s="1"/>
  <c r="L27" i="4"/>
  <c r="L24" i="4" s="1"/>
  <c r="K27" i="4"/>
  <c r="K24" i="4" s="1"/>
  <c r="J27" i="4"/>
  <c r="I27" i="4"/>
  <c r="I24" i="4" s="1"/>
  <c r="H27" i="4"/>
  <c r="AH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J24" i="4"/>
  <c r="G22" i="4"/>
  <c r="G4" i="4" s="1"/>
  <c r="F22" i="4"/>
  <c r="F4" i="4" s="1"/>
  <c r="D22" i="4"/>
  <c r="Z19" i="4"/>
  <c r="I19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I17" i="4"/>
  <c r="P12" i="4"/>
  <c r="P17" i="4" s="1"/>
  <c r="O12" i="4"/>
  <c r="O17" i="4" s="1"/>
  <c r="N12" i="4"/>
  <c r="N17" i="4" s="1"/>
  <c r="M12" i="4"/>
  <c r="M17" i="4" s="1"/>
  <c r="L12" i="4"/>
  <c r="L17" i="4" s="1"/>
  <c r="K12" i="4"/>
  <c r="K17" i="4" s="1"/>
  <c r="J12" i="4"/>
  <c r="J17" i="4" s="1"/>
  <c r="I12" i="4"/>
  <c r="H12" i="4"/>
  <c r="H17" i="4" s="1"/>
  <c r="AH9" i="4"/>
  <c r="AH6" i="4" s="1"/>
  <c r="AH22" i="4" s="1"/>
  <c r="AF9" i="4"/>
  <c r="AF6" i="4" s="1"/>
  <c r="AF22" i="4" s="1"/>
  <c r="AG8" i="4"/>
  <c r="AG9" i="4" s="1"/>
  <c r="AE8" i="4"/>
  <c r="AE9" i="4" s="1"/>
  <c r="AB8" i="4"/>
  <c r="AB9" i="4" s="1"/>
  <c r="AA8" i="4"/>
  <c r="AA9" i="4" s="1"/>
  <c r="Z8" i="4"/>
  <c r="Z9" i="4" s="1"/>
  <c r="Y8" i="4"/>
  <c r="Y9" i="4" s="1"/>
  <c r="X8" i="4"/>
  <c r="X9" i="4" s="1"/>
  <c r="W8" i="4"/>
  <c r="W9" i="4" s="1"/>
  <c r="V8" i="4"/>
  <c r="V9" i="4" s="1"/>
  <c r="U8" i="4"/>
  <c r="U9" i="4" s="1"/>
  <c r="T8" i="4"/>
  <c r="T9" i="4" s="1"/>
  <c r="S8" i="4"/>
  <c r="S9" i="4" s="1"/>
  <c r="R8" i="4"/>
  <c r="R9" i="4" s="1"/>
  <c r="Q8" i="4"/>
  <c r="Q9" i="4" s="1"/>
  <c r="P8" i="4"/>
  <c r="P9" i="4" s="1"/>
  <c r="O8" i="4"/>
  <c r="O9" i="4" s="1"/>
  <c r="N8" i="4"/>
  <c r="N9" i="4" s="1"/>
  <c r="M8" i="4"/>
  <c r="M9" i="4" s="1"/>
  <c r="L8" i="4"/>
  <c r="L9" i="4" s="1"/>
  <c r="K8" i="4"/>
  <c r="K9" i="4" s="1"/>
  <c r="J8" i="4"/>
  <c r="J9" i="4" s="1"/>
  <c r="I8" i="4"/>
  <c r="I9" i="4" s="1"/>
  <c r="H8" i="4"/>
  <c r="H9" i="4" s="1"/>
  <c r="AD7" i="4"/>
  <c r="AD9" i="4" s="1"/>
  <c r="AC7" i="4"/>
  <c r="AC9" i="4" s="1"/>
  <c r="AH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E4" i="4" l="1"/>
  <c r="D4" i="4"/>
  <c r="V6" i="4"/>
  <c r="V22" i="4" s="1"/>
  <c r="V4" i="4" s="1"/>
  <c r="K6" i="4"/>
  <c r="K22" i="4" s="1"/>
  <c r="Y6" i="4"/>
  <c r="Y22" i="4" s="1"/>
  <c r="Y4" i="4" s="1"/>
  <c r="AF4" i="4"/>
  <c r="AH4" i="4"/>
  <c r="L6" i="4"/>
  <c r="L22" i="4" s="1"/>
  <c r="L4" i="4" s="1"/>
  <c r="AB6" i="4"/>
  <c r="AB22" i="4" s="1"/>
  <c r="H22" i="4"/>
  <c r="H4" i="4" s="1"/>
  <c r="W6" i="4"/>
  <c r="W22" i="4" s="1"/>
  <c r="W4" i="4" s="1"/>
  <c r="J22" i="4"/>
  <c r="J4" i="4" s="1"/>
  <c r="X6" i="4"/>
  <c r="X22" i="4" s="1"/>
  <c r="X4" i="4" s="1"/>
  <c r="AB4" i="4"/>
  <c r="AE6" i="4"/>
  <c r="AE22" i="4" s="1"/>
  <c r="AE4" i="4" s="1"/>
  <c r="P6" i="4"/>
  <c r="P22" i="4" s="1"/>
  <c r="P4" i="4" s="1"/>
  <c r="AG6" i="4"/>
  <c r="AG22" i="4" s="1"/>
  <c r="Q6" i="4"/>
  <c r="Q22" i="4" s="1"/>
  <c r="Q4" i="4" s="1"/>
  <c r="R6" i="4"/>
  <c r="R22" i="4" s="1"/>
  <c r="R4" i="4" s="1"/>
  <c r="S6" i="4"/>
  <c r="S22" i="4" s="1"/>
  <c r="S4" i="4" s="1"/>
  <c r="T6" i="4"/>
  <c r="T22" i="4" s="1"/>
  <c r="T4" i="4" s="1"/>
  <c r="U6" i="4"/>
  <c r="U22" i="4" s="1"/>
  <c r="U4" i="4" s="1"/>
  <c r="M6" i="4"/>
  <c r="M22" i="4" s="1"/>
  <c r="M4" i="4" s="1"/>
  <c r="Z6" i="4"/>
  <c r="Z22" i="4" s="1"/>
  <c r="Z4" i="4" s="1"/>
  <c r="N6" i="4"/>
  <c r="N22" i="4" s="1"/>
  <c r="N4" i="4" s="1"/>
  <c r="AA6" i="4"/>
  <c r="AA22" i="4" s="1"/>
  <c r="AA4" i="4" s="1"/>
  <c r="O6" i="4"/>
  <c r="O22" i="4" s="1"/>
  <c r="O4" i="4" s="1"/>
  <c r="I22" i="4"/>
  <c r="I4" i="4" s="1"/>
  <c r="AC6" i="4"/>
  <c r="AC22" i="4" s="1"/>
  <c r="AC4" i="4" s="1"/>
  <c r="AD6" i="4"/>
  <c r="AD22" i="4" s="1"/>
  <c r="AD4" i="4" s="1"/>
  <c r="K4" i="4"/>
  <c r="AI186" i="4" l="1"/>
  <c r="AH186" i="4"/>
  <c r="AG186" i="4"/>
  <c r="AF186" i="4"/>
  <c r="AE186" i="4"/>
  <c r="AD186" i="4"/>
  <c r="AC186" i="4"/>
  <c r="AB186" i="4"/>
  <c r="AB182" i="4" s="1"/>
  <c r="AA186" i="4"/>
  <c r="Z186" i="4"/>
  <c r="Y186" i="4"/>
  <c r="AI183" i="4"/>
  <c r="AH183" i="4"/>
  <c r="AG183" i="4"/>
  <c r="AF183" i="4"/>
  <c r="AE183" i="4"/>
  <c r="AD183" i="4"/>
  <c r="AC183" i="4"/>
  <c r="AB183" i="4"/>
  <c r="AA183" i="4"/>
  <c r="Z183" i="4"/>
  <c r="Y183" i="4"/>
  <c r="AI177" i="4"/>
  <c r="AH177" i="4"/>
  <c r="AG177" i="4"/>
  <c r="AF177" i="4"/>
  <c r="AE177" i="4"/>
  <c r="AD177" i="4"/>
  <c r="AC177" i="4"/>
  <c r="AB177" i="4"/>
  <c r="AA177" i="4"/>
  <c r="Z177" i="4"/>
  <c r="Y177" i="4"/>
  <c r="AI174" i="4"/>
  <c r="AH174" i="4"/>
  <c r="AG174" i="4"/>
  <c r="AF174" i="4"/>
  <c r="AE174" i="4"/>
  <c r="AD174" i="4"/>
  <c r="AC174" i="4"/>
  <c r="AB174" i="4"/>
  <c r="AA174" i="4"/>
  <c r="Z174" i="4"/>
  <c r="Y174" i="4"/>
  <c r="AI169" i="4"/>
  <c r="AH169" i="4"/>
  <c r="AG169" i="4"/>
  <c r="AF169" i="4"/>
  <c r="AE169" i="4"/>
  <c r="AD169" i="4"/>
  <c r="AC169" i="4"/>
  <c r="AB169" i="4"/>
  <c r="AA169" i="4"/>
  <c r="Z169" i="4"/>
  <c r="Y169" i="4"/>
  <c r="AI163" i="4"/>
  <c r="AH163" i="4"/>
  <c r="AG163" i="4"/>
  <c r="AF163" i="4"/>
  <c r="AE163" i="4"/>
  <c r="AD163" i="4"/>
  <c r="AC163" i="4"/>
  <c r="AB163" i="4"/>
  <c r="AA163" i="4"/>
  <c r="Z163" i="4"/>
  <c r="Y163" i="4"/>
  <c r="AI155" i="4"/>
  <c r="AH155" i="4"/>
  <c r="AG155" i="4"/>
  <c r="AF155" i="4"/>
  <c r="AE155" i="4"/>
  <c r="AD155" i="4"/>
  <c r="AC155" i="4"/>
  <c r="AB155" i="4"/>
  <c r="AA155" i="4"/>
  <c r="Z155" i="4"/>
  <c r="Y155" i="4"/>
  <c r="AI150" i="4"/>
  <c r="AH150" i="4"/>
  <c r="AG150" i="4"/>
  <c r="AF150" i="4"/>
  <c r="AE150" i="4"/>
  <c r="AD150" i="4"/>
  <c r="AC150" i="4"/>
  <c r="AB150" i="4"/>
  <c r="AA150" i="4"/>
  <c r="Z150" i="4"/>
  <c r="Y150" i="4"/>
  <c r="AI139" i="4"/>
  <c r="AH139" i="4"/>
  <c r="AG139" i="4"/>
  <c r="AF139" i="4"/>
  <c r="AE139" i="4"/>
  <c r="AD139" i="4"/>
  <c r="AC139" i="4"/>
  <c r="AB139" i="4"/>
  <c r="AA139" i="4"/>
  <c r="Z139" i="4"/>
  <c r="Y139" i="4"/>
  <c r="AI133" i="4"/>
  <c r="AI130" i="4" s="1"/>
  <c r="AH133" i="4"/>
  <c r="AH130" i="4" s="1"/>
  <c r="AG133" i="4"/>
  <c r="AG130" i="4" s="1"/>
  <c r="AF133" i="4"/>
  <c r="AF130" i="4" s="1"/>
  <c r="AE133" i="4"/>
  <c r="AE130" i="4" s="1"/>
  <c r="AD133" i="4"/>
  <c r="AD130" i="4" s="1"/>
  <c r="AC133" i="4"/>
  <c r="AC130" i="4" s="1"/>
  <c r="AB133" i="4"/>
  <c r="AB130" i="4" s="1"/>
  <c r="AA133" i="4"/>
  <c r="AA130" i="4" s="1"/>
  <c r="Z133" i="4"/>
  <c r="Z130" i="4" s="1"/>
  <c r="Y133" i="4"/>
  <c r="Y130" i="4" s="1"/>
  <c r="AI124" i="4"/>
  <c r="AH124" i="4"/>
  <c r="AG124" i="4"/>
  <c r="AF124" i="4"/>
  <c r="AE124" i="4"/>
  <c r="AD124" i="4"/>
  <c r="AC124" i="4"/>
  <c r="AB124" i="4"/>
  <c r="AA124" i="4"/>
  <c r="Z124" i="4"/>
  <c r="Y124" i="4"/>
  <c r="AI113" i="4"/>
  <c r="AH113" i="4"/>
  <c r="AG113" i="4"/>
  <c r="AF113" i="4"/>
  <c r="AE113" i="4"/>
  <c r="AD113" i="4"/>
  <c r="AC113" i="4"/>
  <c r="AB113" i="4"/>
  <c r="AA113" i="4"/>
  <c r="Z113" i="4"/>
  <c r="Y113" i="4"/>
  <c r="AI108" i="4"/>
  <c r="AH108" i="4"/>
  <c r="AG108" i="4"/>
  <c r="AF108" i="4"/>
  <c r="AE108" i="4"/>
  <c r="AD108" i="4"/>
  <c r="AC108" i="4"/>
  <c r="AB108" i="4"/>
  <c r="AA108" i="4"/>
  <c r="Z108" i="4"/>
  <c r="Y108" i="4"/>
  <c r="AI101" i="4"/>
  <c r="AH101" i="4"/>
  <c r="AG101" i="4"/>
  <c r="AF101" i="4"/>
  <c r="AE101" i="4"/>
  <c r="AD101" i="4"/>
  <c r="AC101" i="4"/>
  <c r="AB101" i="4"/>
  <c r="AA101" i="4"/>
  <c r="Z101" i="4"/>
  <c r="Y101" i="4"/>
  <c r="AI95" i="4"/>
  <c r="AH95" i="4"/>
  <c r="AG95" i="4"/>
  <c r="AF95" i="4"/>
  <c r="AE95" i="4"/>
  <c r="AD95" i="4"/>
  <c r="AC95" i="4"/>
  <c r="AB95" i="4"/>
  <c r="AA95" i="4"/>
  <c r="Z95" i="4"/>
  <c r="Y95" i="4"/>
  <c r="AI80" i="4"/>
  <c r="AI79" i="4" s="1"/>
  <c r="AH80" i="4"/>
  <c r="AH79" i="4" s="1"/>
  <c r="AG80" i="4"/>
  <c r="AG79" i="4" s="1"/>
  <c r="AF80" i="4"/>
  <c r="AF79" i="4" s="1"/>
  <c r="AE80" i="4"/>
  <c r="AE79" i="4" s="1"/>
  <c r="AD80" i="4"/>
  <c r="AD79" i="4" s="1"/>
  <c r="AC80" i="4"/>
  <c r="AC79" i="4" s="1"/>
  <c r="AB80" i="4"/>
  <c r="AB79" i="4" s="1"/>
  <c r="AA80" i="4"/>
  <c r="AA79" i="4" s="1"/>
  <c r="Z80" i="4"/>
  <c r="Z79" i="4" s="1"/>
  <c r="Y80" i="4"/>
  <c r="Y79" i="4" s="1"/>
  <c r="AI72" i="4"/>
  <c r="AH72" i="4"/>
  <c r="AG72" i="4"/>
  <c r="AF72" i="4"/>
  <c r="AE72" i="4"/>
  <c r="AD72" i="4"/>
  <c r="AC72" i="4"/>
  <c r="AB72" i="4"/>
  <c r="AA72" i="4"/>
  <c r="Z72" i="4"/>
  <c r="Y72" i="4"/>
  <c r="AI67" i="4"/>
  <c r="AH67" i="4"/>
  <c r="AG67" i="4"/>
  <c r="AF67" i="4"/>
  <c r="AE67" i="4"/>
  <c r="AD67" i="4"/>
  <c r="AC67" i="4"/>
  <c r="AB67" i="4"/>
  <c r="AA67" i="4"/>
  <c r="Z67" i="4"/>
  <c r="Y67" i="4"/>
  <c r="AI61" i="4"/>
  <c r="AH61" i="4"/>
  <c r="AG61" i="4"/>
  <c r="AF61" i="4"/>
  <c r="AE61" i="4"/>
  <c r="AD61" i="4"/>
  <c r="AC61" i="4"/>
  <c r="AB61" i="4"/>
  <c r="AA61" i="4"/>
  <c r="Z61" i="4"/>
  <c r="Y59" i="4"/>
  <c r="Y61" i="4" s="1"/>
  <c r="AI54" i="4"/>
  <c r="AH54" i="4"/>
  <c r="AG54" i="4"/>
  <c r="AF54" i="4"/>
  <c r="AE54" i="4"/>
  <c r="AD54" i="4"/>
  <c r="AC54" i="4"/>
  <c r="AB54" i="4"/>
  <c r="AA54" i="4"/>
  <c r="Z54" i="4"/>
  <c r="Y54" i="4"/>
  <c r="AH118" i="3"/>
  <c r="AH119" i="3" s="1"/>
  <c r="AE118" i="3"/>
  <c r="AE119" i="3" s="1"/>
  <c r="Z118" i="3"/>
  <c r="Z119" i="3" s="1"/>
  <c r="AH116" i="3"/>
  <c r="Z116" i="3"/>
  <c r="AI115" i="3"/>
  <c r="AI118" i="3" s="1"/>
  <c r="AI119" i="3" s="1"/>
  <c r="AH115" i="3"/>
  <c r="AG115" i="3"/>
  <c r="AG118" i="3" s="1"/>
  <c r="AG119" i="3" s="1"/>
  <c r="AF115" i="3"/>
  <c r="AF118" i="3" s="1"/>
  <c r="AF119" i="3" s="1"/>
  <c r="AE115" i="3"/>
  <c r="AD115" i="3"/>
  <c r="AD118" i="3" s="1"/>
  <c r="AD119" i="3" s="1"/>
  <c r="AC115" i="3"/>
  <c r="AC118" i="3" s="1"/>
  <c r="AC119" i="3" s="1"/>
  <c r="AB115" i="3"/>
  <c r="AB118" i="3" s="1"/>
  <c r="AB119" i="3" s="1"/>
  <c r="AA115" i="3"/>
  <c r="AA118" i="3" s="1"/>
  <c r="AA119" i="3" s="1"/>
  <c r="Z115" i="3"/>
  <c r="Y115" i="3"/>
  <c r="Y118" i="3" s="1"/>
  <c r="Y119" i="3" s="1"/>
  <c r="AI114" i="3"/>
  <c r="AI116" i="3" s="1"/>
  <c r="AH114" i="3"/>
  <c r="AG114" i="3"/>
  <c r="AG116" i="3" s="1"/>
  <c r="AF114" i="3"/>
  <c r="AF116" i="3" s="1"/>
  <c r="AE114" i="3"/>
  <c r="AE116" i="3" s="1"/>
  <c r="AD114" i="3"/>
  <c r="AD116" i="3" s="1"/>
  <c r="AC114" i="3"/>
  <c r="AB114" i="3"/>
  <c r="AB116" i="3" s="1"/>
  <c r="AA114" i="3"/>
  <c r="AA116" i="3" s="1"/>
  <c r="Z114" i="3"/>
  <c r="Y114" i="3"/>
  <c r="Y116" i="3" s="1"/>
  <c r="AI112" i="3"/>
  <c r="AH112" i="3"/>
  <c r="AG112" i="3"/>
  <c r="AF112" i="3"/>
  <c r="AE112" i="3"/>
  <c r="AD112" i="3"/>
  <c r="AC112" i="3"/>
  <c r="AB112" i="3"/>
  <c r="AA112" i="3"/>
  <c r="Z112" i="3"/>
  <c r="Y112" i="3"/>
  <c r="AI111" i="3"/>
  <c r="AH111" i="3"/>
  <c r="AG111" i="3"/>
  <c r="AF111" i="3"/>
  <c r="AE111" i="3"/>
  <c r="AD111" i="3"/>
  <c r="AC111" i="3"/>
  <c r="AB111" i="3"/>
  <c r="AA111" i="3"/>
  <c r="Z111" i="3"/>
  <c r="Y111" i="3"/>
  <c r="AG87" i="3"/>
  <c r="Y87" i="3"/>
  <c r="AI77" i="3"/>
  <c r="AH77" i="3"/>
  <c r="AG77" i="3"/>
  <c r="AF77" i="3"/>
  <c r="AE77" i="3"/>
  <c r="AD77" i="3"/>
  <c r="AC77" i="3"/>
  <c r="AB77" i="3"/>
  <c r="AB75" i="3" s="1"/>
  <c r="AB87" i="3" s="1"/>
  <c r="AA77" i="3"/>
  <c r="Z77" i="3"/>
  <c r="Y77" i="3"/>
  <c r="AI75" i="3"/>
  <c r="AI87" i="3" s="1"/>
  <c r="AH75" i="3"/>
  <c r="AH87" i="3" s="1"/>
  <c r="AG75" i="3"/>
  <c r="AF75" i="3"/>
  <c r="AF87" i="3" s="1"/>
  <c r="AE75" i="3"/>
  <c r="AE87" i="3" s="1"/>
  <c r="AD75" i="3"/>
  <c r="AD87" i="3" s="1"/>
  <c r="AC75" i="3"/>
  <c r="AC87" i="3" s="1"/>
  <c r="AA75" i="3"/>
  <c r="AA87" i="3" s="1"/>
  <c r="Z75" i="3"/>
  <c r="Z87" i="3" s="1"/>
  <c r="AF72" i="3"/>
  <c r="AE72" i="3"/>
  <c r="AD72" i="3"/>
  <c r="AC72" i="3"/>
  <c r="AB72" i="3"/>
  <c r="AA72" i="3"/>
  <c r="Z72" i="3"/>
  <c r="Y72" i="3"/>
  <c r="AB61" i="3"/>
  <c r="AB50" i="3" s="1"/>
  <c r="AB66" i="3" s="1"/>
  <c r="AI60" i="3"/>
  <c r="AH60" i="3"/>
  <c r="AG60" i="3"/>
  <c r="AF60" i="3"/>
  <c r="AE60" i="3"/>
  <c r="AE56" i="3" s="1"/>
  <c r="AE61" i="3" s="1"/>
  <c r="AE50" i="3" s="1"/>
  <c r="AE66" i="3" s="1"/>
  <c r="AD60" i="3"/>
  <c r="AC60" i="3"/>
  <c r="AB60" i="3"/>
  <c r="AA60" i="3"/>
  <c r="Z60" i="3"/>
  <c r="Y60" i="3"/>
  <c r="AI57" i="3"/>
  <c r="AH57" i="3"/>
  <c r="AH56" i="3" s="1"/>
  <c r="AH61" i="3" s="1"/>
  <c r="AH50" i="3" s="1"/>
  <c r="AH66" i="3" s="1"/>
  <c r="AG57" i="3"/>
  <c r="AF57" i="3"/>
  <c r="AE57" i="3"/>
  <c r="AD57" i="3"/>
  <c r="AC57" i="3"/>
  <c r="AB57" i="3"/>
  <c r="AA57" i="3"/>
  <c r="Z57" i="3"/>
  <c r="Z56" i="3" s="1"/>
  <c r="Z61" i="3" s="1"/>
  <c r="Z50" i="3" s="1"/>
  <c r="Z66" i="3" s="1"/>
  <c r="Y57" i="3"/>
  <c r="AI56" i="3"/>
  <c r="AI61" i="3" s="1"/>
  <c r="AI50" i="3" s="1"/>
  <c r="AI66" i="3" s="1"/>
  <c r="AG56" i="3"/>
  <c r="AG61" i="3" s="1"/>
  <c r="AG50" i="3" s="1"/>
  <c r="AG66" i="3" s="1"/>
  <c r="AF56" i="3"/>
  <c r="AF61" i="3" s="1"/>
  <c r="AF50" i="3" s="1"/>
  <c r="AF66" i="3" s="1"/>
  <c r="AD56" i="3"/>
  <c r="AD61" i="3" s="1"/>
  <c r="AD50" i="3" s="1"/>
  <c r="AD66" i="3" s="1"/>
  <c r="AC56" i="3"/>
  <c r="AC61" i="3" s="1"/>
  <c r="AC50" i="3" s="1"/>
  <c r="AC66" i="3" s="1"/>
  <c r="AB56" i="3"/>
  <c r="AA56" i="3"/>
  <c r="AA61" i="3" s="1"/>
  <c r="AA50" i="3" s="1"/>
  <c r="AA66" i="3" s="1"/>
  <c r="Y56" i="3"/>
  <c r="Y61" i="3" s="1"/>
  <c r="Y50" i="3" s="1"/>
  <c r="Y66" i="3" s="1"/>
  <c r="AI51" i="3"/>
  <c r="AH51" i="3"/>
  <c r="AG51" i="3"/>
  <c r="AF51" i="3"/>
  <c r="AE51" i="3"/>
  <c r="AD51" i="3"/>
  <c r="AC51" i="3"/>
  <c r="AB51" i="3"/>
  <c r="AA51" i="3"/>
  <c r="Z51" i="3"/>
  <c r="Y51" i="3"/>
  <c r="AI48" i="3"/>
  <c r="AH48" i="3"/>
  <c r="AG48" i="3"/>
  <c r="AF48" i="3"/>
  <c r="AE48" i="3"/>
  <c r="AD48" i="3"/>
  <c r="AC48" i="3"/>
  <c r="AB48" i="3"/>
  <c r="AA48" i="3"/>
  <c r="Z48" i="3"/>
  <c r="Y48" i="3"/>
  <c r="AI43" i="3"/>
  <c r="AH43" i="3"/>
  <c r="AG43" i="3"/>
  <c r="AF43" i="3"/>
  <c r="AE43" i="3"/>
  <c r="AD43" i="3"/>
  <c r="AC43" i="3"/>
  <c r="AB43" i="3"/>
  <c r="AA43" i="3"/>
  <c r="Z43" i="3"/>
  <c r="Y43" i="3"/>
  <c r="AI37" i="3"/>
  <c r="AH37" i="3"/>
  <c r="AG37" i="3"/>
  <c r="AF37" i="3"/>
  <c r="AE37" i="3"/>
  <c r="AD37" i="3"/>
  <c r="AC37" i="3"/>
  <c r="AB37" i="3"/>
  <c r="AA37" i="3"/>
  <c r="Z37" i="3"/>
  <c r="Y37" i="3"/>
  <c r="AI29" i="3"/>
  <c r="AH29" i="3"/>
  <c r="AG29" i="3"/>
  <c r="AF29" i="3"/>
  <c r="AE29" i="3"/>
  <c r="AD29" i="3"/>
  <c r="AC29" i="3"/>
  <c r="AB29" i="3"/>
  <c r="AA29" i="3"/>
  <c r="Z29" i="3"/>
  <c r="Y29" i="3"/>
  <c r="AI24" i="3"/>
  <c r="AH24" i="3"/>
  <c r="AG24" i="3"/>
  <c r="AF24" i="3"/>
  <c r="AE24" i="3"/>
  <c r="AD24" i="3"/>
  <c r="AC24" i="3"/>
  <c r="AB24" i="3"/>
  <c r="AA24" i="3"/>
  <c r="Z24" i="3"/>
  <c r="Y24" i="3"/>
  <c r="AI13" i="3"/>
  <c r="AH13" i="3"/>
  <c r="AG13" i="3"/>
  <c r="AF13" i="3"/>
  <c r="AE13" i="3"/>
  <c r="AD13" i="3"/>
  <c r="AC13" i="3"/>
  <c r="AB13" i="3"/>
  <c r="AA13" i="3"/>
  <c r="Z13" i="3"/>
  <c r="Y13" i="3"/>
  <c r="AI7" i="3"/>
  <c r="AH7" i="3"/>
  <c r="AG7" i="3"/>
  <c r="AF7" i="3"/>
  <c r="AF4" i="3" s="1"/>
  <c r="AE7" i="3"/>
  <c r="AD7" i="3"/>
  <c r="AC7" i="3"/>
  <c r="AB7" i="3"/>
  <c r="AA7" i="3"/>
  <c r="Z7" i="3"/>
  <c r="Y7" i="3"/>
  <c r="AI4" i="3"/>
  <c r="AH4" i="3"/>
  <c r="AG4" i="3"/>
  <c r="AE4" i="3"/>
  <c r="AD4" i="3"/>
  <c r="AC4" i="3"/>
  <c r="AB4" i="3"/>
  <c r="AA4" i="3"/>
  <c r="Z4" i="3"/>
  <c r="Y4" i="3"/>
  <c r="AI74" i="1"/>
  <c r="AI77" i="1" s="1"/>
  <c r="AH74" i="1"/>
  <c r="AG74" i="1"/>
  <c r="AG77" i="1" s="1"/>
  <c r="AF74" i="1"/>
  <c r="AE74" i="1"/>
  <c r="AE77" i="1" s="1"/>
  <c r="AD74" i="1"/>
  <c r="AD77" i="1" s="1"/>
  <c r="AC74" i="1"/>
  <c r="AC77" i="1" s="1"/>
  <c r="AB74" i="1"/>
  <c r="AA74" i="1"/>
  <c r="AA77" i="1" s="1"/>
  <c r="Z74" i="1"/>
  <c r="Y74" i="1"/>
  <c r="Y77" i="1" s="1"/>
  <c r="AI63" i="1"/>
  <c r="AH63" i="1"/>
  <c r="AG63" i="1"/>
  <c r="AF63" i="1"/>
  <c r="AE63" i="1"/>
  <c r="AD63" i="1"/>
  <c r="AC63" i="1"/>
  <c r="AB63" i="1"/>
  <c r="AA63" i="1"/>
  <c r="Z63" i="1"/>
  <c r="Y63" i="1"/>
  <c r="AI58" i="1"/>
  <c r="AH58" i="1"/>
  <c r="AG58" i="1"/>
  <c r="AF58" i="1"/>
  <c r="AE58" i="1"/>
  <c r="AD58" i="1"/>
  <c r="AC58" i="1"/>
  <c r="AB58" i="1"/>
  <c r="AA58" i="1"/>
  <c r="Z58" i="1"/>
  <c r="Y58" i="1"/>
  <c r="AI51" i="1"/>
  <c r="AH51" i="1"/>
  <c r="AG51" i="1"/>
  <c r="AF51" i="1"/>
  <c r="AE51" i="1"/>
  <c r="AD51" i="1"/>
  <c r="AC51" i="1"/>
  <c r="AB51" i="1"/>
  <c r="AA51" i="1"/>
  <c r="Z51" i="1"/>
  <c r="Y51" i="1"/>
  <c r="AI45" i="1"/>
  <c r="AH45" i="1"/>
  <c r="AG45" i="1"/>
  <c r="AF45" i="1"/>
  <c r="AE45" i="1"/>
  <c r="AD45" i="1"/>
  <c r="AC45" i="1"/>
  <c r="AB45" i="1"/>
  <c r="AA45" i="1"/>
  <c r="Z45" i="1"/>
  <c r="Y45" i="1"/>
  <c r="AI30" i="1"/>
  <c r="AH30" i="1"/>
  <c r="AH29" i="1" s="1"/>
  <c r="AH77" i="1" s="1"/>
  <c r="AG30" i="1"/>
  <c r="AF30" i="1"/>
  <c r="AE30" i="1"/>
  <c r="AD30" i="1"/>
  <c r="AD29" i="1" s="1"/>
  <c r="AC30" i="1"/>
  <c r="AB30" i="1"/>
  <c r="AB29" i="1" s="1"/>
  <c r="AB77" i="1" s="1"/>
  <c r="AA30" i="1"/>
  <c r="Z30" i="1"/>
  <c r="Z29" i="1" s="1"/>
  <c r="Z77" i="1" s="1"/>
  <c r="Y30" i="1"/>
  <c r="AI29" i="1"/>
  <c r="AG29" i="1"/>
  <c r="AF29" i="1"/>
  <c r="AE29" i="1"/>
  <c r="AC29" i="1"/>
  <c r="AA29" i="1"/>
  <c r="Y29" i="1"/>
  <c r="AI22" i="1"/>
  <c r="AH22" i="1"/>
  <c r="AG22" i="1"/>
  <c r="AF22" i="1"/>
  <c r="AE22" i="1"/>
  <c r="AD22" i="1"/>
  <c r="AC22" i="1"/>
  <c r="AB22" i="1"/>
  <c r="AA22" i="1"/>
  <c r="Z22" i="1"/>
  <c r="Y22" i="1"/>
  <c r="AI17" i="1"/>
  <c r="AH17" i="1"/>
  <c r="AG17" i="1"/>
  <c r="AF17" i="1"/>
  <c r="AE17" i="1"/>
  <c r="AD17" i="1"/>
  <c r="AC17" i="1"/>
  <c r="AB17" i="1"/>
  <c r="AA17" i="1"/>
  <c r="Z17" i="1"/>
  <c r="Y17" i="1"/>
  <c r="AI11" i="1"/>
  <c r="AH11" i="1"/>
  <c r="AG11" i="1"/>
  <c r="AF11" i="1"/>
  <c r="AE11" i="1"/>
  <c r="AD11" i="1"/>
  <c r="AC11" i="1"/>
  <c r="AB11" i="1"/>
  <c r="AA11" i="1"/>
  <c r="Z11" i="1"/>
  <c r="Y9" i="1"/>
  <c r="Y11" i="1" s="1"/>
  <c r="AI4" i="1"/>
  <c r="AH4" i="1"/>
  <c r="AG4" i="1"/>
  <c r="AF4" i="1"/>
  <c r="AF77" i="1" s="1"/>
  <c r="AE4" i="1"/>
  <c r="AD4" i="1"/>
  <c r="AC4" i="1"/>
  <c r="AB4" i="1"/>
  <c r="AA4" i="1"/>
  <c r="Z4" i="1"/>
  <c r="Y4" i="1"/>
  <c r="AA182" i="4" l="1"/>
  <c r="AA187" i="4" s="1"/>
  <c r="AA176" i="4" s="1"/>
  <c r="AA192" i="4" s="1"/>
  <c r="AF182" i="4"/>
  <c r="AF187" i="4" s="1"/>
  <c r="AF176" i="4" s="1"/>
  <c r="AF192" i="4" s="1"/>
  <c r="Y182" i="4"/>
  <c r="Y187" i="4" s="1"/>
  <c r="Y176" i="4" s="1"/>
  <c r="Y192" i="4" s="1"/>
  <c r="AC182" i="4"/>
  <c r="AC187" i="4" s="1"/>
  <c r="AC176" i="4" s="1"/>
  <c r="AC192" i="4" s="1"/>
  <c r="AD182" i="4"/>
  <c r="AD187" i="4" s="1"/>
  <c r="AD176" i="4" s="1"/>
  <c r="AD192" i="4" s="1"/>
  <c r="AG182" i="4"/>
  <c r="AG187" i="4" s="1"/>
  <c r="AG176" i="4" s="1"/>
  <c r="AI182" i="4"/>
  <c r="AI187" i="4" s="1"/>
  <c r="AI176" i="4" s="1"/>
  <c r="AI192" i="4" s="1"/>
  <c r="AB127" i="4"/>
  <c r="AD127" i="4"/>
  <c r="AG192" i="4"/>
  <c r="AC127" i="4"/>
  <c r="Z182" i="4"/>
  <c r="Z187" i="4" s="1"/>
  <c r="Z176" i="4" s="1"/>
  <c r="Z192" i="4" s="1"/>
  <c r="AH182" i="4"/>
  <c r="AH187" i="4" s="1"/>
  <c r="AH176" i="4" s="1"/>
  <c r="AH192" i="4" s="1"/>
  <c r="AE182" i="4"/>
  <c r="AE187" i="4" s="1"/>
  <c r="AE176" i="4" s="1"/>
  <c r="AE192" i="4" s="1"/>
  <c r="AB187" i="4"/>
  <c r="AB176" i="4" s="1"/>
  <c r="AB192" i="4" s="1"/>
  <c r="AF127" i="4"/>
  <c r="Y127" i="4"/>
  <c r="AG127" i="4"/>
  <c r="Z127" i="4"/>
  <c r="AH127" i="4"/>
  <c r="AA127" i="4"/>
  <c r="AI127" i="4"/>
  <c r="AE127" i="4"/>
  <c r="AC1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tc={CDFBE438-4BA1-4FF1-8379-84277B0CB217}</author>
    <author>tc={B3F092A9-402B-46B9-ADEC-C2812ED6AEEA}</author>
    <author>tc={0F275010-2F73-47FC-B4F4-09A7C5B04D85}</author>
  </authors>
  <commentList>
    <comment ref="D3" authorId="0" shapeId="0" xr:uid="{3CA54E1B-CBB4-4CF3-8B6B-04FEC53B48B6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Filled from Table 2.3 of IPFS 04-05</t>
        </r>
      </text>
    </comment>
    <comment ref="H4" authorId="1" shapeId="0" xr:uid="{CDFBE438-4BA1-4FF1-8379-84277B0CB217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</t>
      </text>
    </comment>
    <comment ref="H29" authorId="2" shapeId="0" xr:uid="{B3F092A9-402B-46B9-ADEC-C2812ED6AEEA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</t>
      </text>
    </comment>
    <comment ref="H30" authorId="3" shapeId="0" xr:uid="{0F275010-2F73-47FC-B4F4-09A7C5B04D85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D3" authorId="0" shapeId="0" xr:uid="{1F359861-0B45-491E-9945-4AE6929ACF66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Filled from Table 2.4 of IPFS 2004-05</t>
        </r>
      </text>
    </comment>
    <comment ref="D71" authorId="0" shapeId="0" xr:uid="{31669F2C-5272-450F-BA6B-FD51834C3C1B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Filled from Table 2.4 of IPFS 2004-05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tc={F445B147-7189-45E2-9001-3AB03C0DF4D2}</author>
    <author>tc={48CEB7FF-F367-4731-9DF5-19F6040D3F78}</author>
  </authors>
  <commentList>
    <comment ref="O36" authorId="0" shapeId="0" xr:uid="{51626A8B-FD69-463C-8798-40DEB93B1C36}">
      <text>
        <r>
          <rPr>
            <b/>
            <sz val="9"/>
            <color indexed="81"/>
            <rFont val="Tahoma"/>
            <family val="2"/>
          </rPr>
          <t>Debt Write-off</t>
        </r>
      </text>
    </comment>
    <comment ref="H79" authorId="1" shapeId="0" xr:uid="{F445B147-7189-45E2-9001-3AB03C0DF4D2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</t>
      </text>
    </comment>
    <comment ref="H80" authorId="2" shapeId="0" xr:uid="{48CEB7FF-F367-4731-9DF5-19F6040D3F78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</t>
      </text>
    </comment>
  </commentList>
</comments>
</file>

<file path=xl/sharedStrings.xml><?xml version="1.0" encoding="utf-8"?>
<sst xmlns="http://schemas.openxmlformats.org/spreadsheetml/2006/main" count="838" uniqueCount="305">
  <si>
    <t>(Rs in Cr)</t>
  </si>
  <si>
    <t>1990-91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</si>
  <si>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</si>
  <si>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</si>
  <si>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</si>
  <si>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</si>
  <si>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</si>
  <si>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</si>
  <si>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</si>
  <si>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</si>
  <si>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</si>
  <si>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</si>
  <si>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</si>
  <si>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</si>
  <si>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</si>
  <si>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</si>
  <si>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</si>
  <si>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</si>
  <si>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</si>
  <si>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</si>
  <si>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</si>
  <si>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</si>
  <si>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</si>
  <si>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 xml:space="preserve">2016-17 </t>
  </si>
  <si>
    <t xml:space="preserve">2017-18 </t>
  </si>
  <si>
    <t>2018-19</t>
  </si>
  <si>
    <t>2019-20</t>
  </si>
  <si>
    <t>2020-21</t>
  </si>
  <si>
    <t>2021-22</t>
  </si>
  <si>
    <t>2022-23</t>
  </si>
  <si>
    <t>2023-24</t>
  </si>
  <si>
    <t>2024-25 RE</t>
  </si>
  <si>
    <t>2025-26 BE</t>
  </si>
  <si>
    <t>Including expenditure of UT</t>
  </si>
  <si>
    <t>A.</t>
  </si>
  <si>
    <t>NON-DEVELOPMENTAL EXPENDITURE</t>
  </si>
  <si>
    <t>Interest  payments</t>
  </si>
  <si>
    <t>Defence services  (net)</t>
  </si>
  <si>
    <t>y</t>
  </si>
  <si>
    <t>(f) Defence Services</t>
  </si>
  <si>
    <t>Organs of  State</t>
  </si>
  <si>
    <t>(a) Organs of State</t>
  </si>
  <si>
    <t>a)   Justice</t>
  </si>
  <si>
    <t>b)   Elections</t>
  </si>
  <si>
    <t>c)   Audit</t>
  </si>
  <si>
    <t>d)   Others</t>
  </si>
  <si>
    <t>Fiscal  services</t>
  </si>
  <si>
    <t>(b) Fiscal Services</t>
  </si>
  <si>
    <t>a)   Tax collection  charges</t>
  </si>
  <si>
    <t>2020+2031+2037+2042</t>
  </si>
  <si>
    <t>b . Tax Collection</t>
  </si>
  <si>
    <t>b)   Currency,  coinage &amp; mint*</t>
  </si>
  <si>
    <t>c)   Interest  on  compulsory deposits</t>
  </si>
  <si>
    <t>d)   Charges  under  extended arrangements with  IMF</t>
  </si>
  <si>
    <t>iv)  Others</t>
  </si>
  <si>
    <t>Administrative  services  @</t>
  </si>
  <si>
    <t>(d) Administrative Services</t>
  </si>
  <si>
    <t>a)   Police</t>
  </si>
  <si>
    <t>b)   Stationery &amp;  printing</t>
  </si>
  <si>
    <t>c)   External  affairs</t>
  </si>
  <si>
    <t>Pension  &amp; other  retirement  benefits</t>
  </si>
  <si>
    <t>Technical  &amp; economic  cooperation with other  countries</t>
  </si>
  <si>
    <t>Subsidy to FCI</t>
  </si>
  <si>
    <t>Food Subsidy</t>
  </si>
  <si>
    <t>Grants to UTs (NP)</t>
  </si>
  <si>
    <t>Social security &amp; welfare</t>
  </si>
  <si>
    <t>Others #</t>
  </si>
  <si>
    <t>B. DEVELOPMENTAL  EXPENDITURE</t>
  </si>
  <si>
    <t>Social  &amp; Community Services</t>
  </si>
  <si>
    <t>i)</t>
  </si>
  <si>
    <t>Education</t>
  </si>
  <si>
    <t>2202+2203+3601 (DoSEL)</t>
  </si>
  <si>
    <t>ii)</t>
  </si>
  <si>
    <t>Art &amp; culture</t>
  </si>
  <si>
    <t>iii)</t>
  </si>
  <si>
    <t>Scientific  services &amp;  research</t>
  </si>
  <si>
    <t>3401+3402+3403+3425</t>
  </si>
  <si>
    <t>(i) Science Technology</t>
  </si>
  <si>
    <t>Economic Services (i)</t>
  </si>
  <si>
    <t>iv)</t>
  </si>
  <si>
    <t>Medical,  public  health,  santination  &amp; water  supply</t>
  </si>
  <si>
    <t>2210+2215</t>
  </si>
  <si>
    <t>v)</t>
  </si>
  <si>
    <t>Family  welfare</t>
  </si>
  <si>
    <t>vi)</t>
  </si>
  <si>
    <t>Housing</t>
  </si>
  <si>
    <t>vii)</t>
  </si>
  <si>
    <t>Urban  deveopment</t>
  </si>
  <si>
    <t>viii)</t>
  </si>
  <si>
    <t>Broadcasting</t>
  </si>
  <si>
    <t>ix)</t>
  </si>
  <si>
    <t>Labour  &amp;  employment</t>
  </si>
  <si>
    <t>x)</t>
  </si>
  <si>
    <t>Social security &amp; welfare(P)</t>
  </si>
  <si>
    <t>xi)</t>
  </si>
  <si>
    <t>Information  &amp;  publicity</t>
  </si>
  <si>
    <t>General  Economic  Services</t>
  </si>
  <si>
    <t>(j) General Economic Services</t>
  </si>
  <si>
    <t>Foreign  trade  &amp;  export  promotion</t>
  </si>
  <si>
    <r>
      <t xml:space="preserve">Co-operation </t>
    </r>
    <r>
      <rPr>
        <vertAlign val="superscript"/>
        <sz val="11"/>
        <rFont val="Times New Roman"/>
        <family val="1"/>
      </rPr>
      <t>@</t>
    </r>
  </si>
  <si>
    <t>Others</t>
  </si>
  <si>
    <t>Agriculture  &amp; allied  services</t>
  </si>
  <si>
    <t>(a) Agriculture and Allied Activities</t>
  </si>
  <si>
    <t>Crop  husbandry</t>
  </si>
  <si>
    <t>Animal  husbandry</t>
  </si>
  <si>
    <t>Food  storage  &amp;  warehousing (Excluding  food &amp;  ferts.subsidy)</t>
  </si>
  <si>
    <t>2408 excl food subsidy</t>
  </si>
  <si>
    <t>Rural  development</t>
  </si>
  <si>
    <t>(b) Rural Development</t>
  </si>
  <si>
    <r>
      <t xml:space="preserve">Industry &amp; minerals </t>
    </r>
    <r>
      <rPr>
        <vertAlign val="superscript"/>
        <sz val="11"/>
        <rFont val="Times New Roman"/>
        <family val="1"/>
      </rPr>
      <t>@@</t>
    </r>
  </si>
  <si>
    <t>(f) Industry and Minerals</t>
  </si>
  <si>
    <t>Fertiliser  subsidy</t>
  </si>
  <si>
    <t>Power,  irrigation &amp; flood control</t>
  </si>
  <si>
    <t>(d) Irrigation and Flood Control + Power ((e) Energy)</t>
  </si>
  <si>
    <t>Power  projects</t>
  </si>
  <si>
    <t>Major  &amp; medium  irrigation</t>
  </si>
  <si>
    <t>2700+2701</t>
  </si>
  <si>
    <t>Minor  irrigation</t>
  </si>
  <si>
    <t>Transport  &amp;  Communications</t>
  </si>
  <si>
    <t>3051 to 3275</t>
  </si>
  <si>
    <t>(g) Transport + (h) Communications (except Railways)</t>
  </si>
  <si>
    <t>Roads &amp;  bridges</t>
  </si>
  <si>
    <t>Civil  aviation</t>
  </si>
  <si>
    <t>Ports,  lighthouses &amp;  shipping</t>
  </si>
  <si>
    <t>3051+3052</t>
  </si>
  <si>
    <t>Public  works</t>
  </si>
  <si>
    <t>Grants to States &amp; UTs</t>
  </si>
  <si>
    <t>3601+3602</t>
  </si>
  <si>
    <t>Drought  Prone Area  Programme</t>
  </si>
  <si>
    <t>-</t>
  </si>
  <si>
    <t>Rural water  supply scheme</t>
  </si>
  <si>
    <t>Gainful employment  in rural  areas/NREP</t>
  </si>
  <si>
    <t>Plan grants $</t>
  </si>
  <si>
    <t>Welfare  of  backward  classes</t>
  </si>
  <si>
    <t>Special  Central assistance  for scheduled  castes</t>
  </si>
  <si>
    <t>Scheme Name - Special Central Assistance</t>
  </si>
  <si>
    <t>Miscellaneous  grants</t>
  </si>
  <si>
    <t>C.</t>
  </si>
  <si>
    <t>SELF  BALANCING  ITEM</t>
  </si>
  <si>
    <t>D.</t>
  </si>
  <si>
    <t>STATUTORY  GRANTS TO  STATES</t>
  </si>
  <si>
    <t>Article 275(i) substantive provision</t>
  </si>
  <si>
    <t>Finance Commission Grants</t>
  </si>
  <si>
    <t>In lieu of tax on Railway passenger fares</t>
  </si>
  <si>
    <t>TOTAL EXPENDITURE (A+B+C+D)</t>
  </si>
  <si>
    <t>Rev total St16</t>
  </si>
  <si>
    <t>Source: https://dea.gov.in/sites/default/files/INDIAN%20PUBLIC%20FINANCE%20STATISTICS%202017-18.pdf</t>
  </si>
  <si>
    <t>(PDF page no 35)</t>
  </si>
  <si>
    <t>Filled from Table 3.4 of IPFS 2004-05</t>
  </si>
  <si>
    <t>https://dea.gov.in/sites/default/files/IPFStat200405.pdf</t>
  </si>
  <si>
    <t xml:space="preserve">Note:-Non-statutory grants to States and UTs are included under the respective heads of developmental and non-developmental expenditure. </t>
  </si>
  <si>
    <t xml:space="preserve">@ Excludes subsidy on controlled cloth and subsidy to NAFED on vegetable oils (treated as non-developmental expenditure). </t>
  </si>
  <si>
    <t xml:space="preserve">@@ Also includes subsidy towards interest payments to non-departmental commercial undertakings and appropriation to the oil industry development fund. </t>
  </si>
  <si>
    <t>$ These are block grants; other grants have been shown under respective heads of developmental expenditure.</t>
  </si>
  <si>
    <t>2.4 CAPITAL EXPENDITURE OF THE CENTRE</t>
  </si>
  <si>
    <t>2016-17</t>
  </si>
  <si>
    <t>Defence   services</t>
  </si>
  <si>
    <t>Border  services</t>
  </si>
  <si>
    <t>a)   India Security Press</t>
  </si>
  <si>
    <t>b)   Currency, coinage &amp;  mint</t>
  </si>
  <si>
    <t>c)   Subscription to IMF</t>
  </si>
  <si>
    <t>Sign reversed</t>
  </si>
  <si>
    <t>d)   Other fiscal services</t>
  </si>
  <si>
    <t>Others @</t>
  </si>
  <si>
    <t>B.</t>
  </si>
  <si>
    <t>DEVELOPMENTAL EXPENDITURE</t>
  </si>
  <si>
    <t>Railways</t>
  </si>
  <si>
    <t>5002+5003</t>
  </si>
  <si>
    <t>Posts &amp;  telecommunications</t>
  </si>
  <si>
    <t>B. Capital Account of Social Services + (i) Capital Account of Science Technology and Environment</t>
  </si>
  <si>
    <t>i)    Scientific  services &amp;  research</t>
  </si>
  <si>
    <t>5401+5402+5403+5425</t>
  </si>
  <si>
    <t>(i) Science Technology and Environment</t>
  </si>
  <si>
    <t>ii)   Education, art &amp;  culture</t>
  </si>
  <si>
    <t>(a) Education, Sports, Art and Culture</t>
  </si>
  <si>
    <t>iii)  Medical, public  health, sanitation  &amp; water  supply</t>
  </si>
  <si>
    <t>4210+4215</t>
  </si>
  <si>
    <t>iv)  Family welfare</t>
  </si>
  <si>
    <t>v)   Housing</t>
  </si>
  <si>
    <t>vi)  Urban  development</t>
  </si>
  <si>
    <t>vii) Broadcasting</t>
  </si>
  <si>
    <t>viii) Others</t>
  </si>
  <si>
    <t>General Economic  Services</t>
  </si>
  <si>
    <t>5452 to 5475</t>
  </si>
  <si>
    <t>i)    Investment in  general financial &amp;  trading  institutions</t>
  </si>
  <si>
    <t>ii)   Investment in  international financial  institutions</t>
  </si>
  <si>
    <t>iii)  Co-operation</t>
  </si>
  <si>
    <t>Capital Outlay on Co-operation</t>
  </si>
  <si>
    <t>iv)  Special &amp;  backward areas</t>
  </si>
  <si>
    <t>v)   Foreign  trade</t>
  </si>
  <si>
    <t>vi)  Other general economic services</t>
  </si>
  <si>
    <t>Capital Outlay on Other General Economic Services</t>
  </si>
  <si>
    <t>Agriculture &amp; allied services</t>
  </si>
  <si>
    <t>4401 to 4435</t>
  </si>
  <si>
    <t>i)    Crop  husbandry</t>
  </si>
  <si>
    <t>ii)   Soil &amp;  water  conservation</t>
  </si>
  <si>
    <t>iii)  Animal  husbandry</t>
  </si>
  <si>
    <t>iv)  Dairy development</t>
  </si>
  <si>
    <t>v)   Others</t>
  </si>
  <si>
    <t>Industry &amp;  minerals</t>
  </si>
  <si>
    <t>4851 to 4885</t>
  </si>
  <si>
    <t>Power, irrigation  &amp; flood control</t>
  </si>
  <si>
    <t>4701 to 4810</t>
  </si>
  <si>
    <t>(d) Irrigation and Flood Control + (e) Energy</t>
  </si>
  <si>
    <t>i)    Power  projects</t>
  </si>
  <si>
    <t>ii)   Major  &amp;  medium irrigation</t>
  </si>
  <si>
    <t>iii)  Minor  irrigation</t>
  </si>
  <si>
    <t>Transport &amp;  Communications</t>
  </si>
  <si>
    <t>5004 to 5275</t>
  </si>
  <si>
    <t>a)   Roads &amp;  bridges</t>
  </si>
  <si>
    <t>b)   Civil  aviation</t>
  </si>
  <si>
    <t>c)   Ports, lighthouses &amp;  shipping</t>
  </si>
  <si>
    <t>5051+5052</t>
  </si>
  <si>
    <t>LOANS &amp; ADVANCES</t>
  </si>
  <si>
    <t>To States and UTs (net)</t>
  </si>
  <si>
    <t>a)   Gross</t>
  </si>
  <si>
    <t>7601+7602</t>
  </si>
  <si>
    <t>i)  Developmental</t>
  </si>
  <si>
    <t>ii) Non-developmental</t>
  </si>
  <si>
    <t>b)   Repayments</t>
  </si>
  <si>
    <t>7601 (1.01.01.)+7602 (1.02.01.)</t>
  </si>
  <si>
    <t>Non Debt capital receipts : Gross receipts</t>
  </si>
  <si>
    <t>To others  (net)</t>
  </si>
  <si>
    <t>Total (net)</t>
  </si>
  <si>
    <t>6215 to 7615</t>
  </si>
  <si>
    <t>TOTAL (A+B+C)</t>
  </si>
  <si>
    <t>Cap total St16</t>
  </si>
  <si>
    <t>2.5 CAPITAL RECEIPTS OF THE CENTRE</t>
  </si>
  <si>
    <t>Market loans  (net)</t>
  </si>
  <si>
    <t>a)</t>
  </si>
  <si>
    <t>Gross  receipts</t>
  </si>
  <si>
    <t>b)</t>
  </si>
  <si>
    <t>Repayments</t>
  </si>
  <si>
    <t>External debt (net)</t>
  </si>
  <si>
    <t>Special credits  (net)</t>
  </si>
  <si>
    <t>Other  (net)</t>
  </si>
  <si>
    <t>Deduct:  repayments</t>
  </si>
  <si>
    <t>c)</t>
  </si>
  <si>
    <t>Revolving  fund</t>
  </si>
  <si>
    <t>Small savings  (net)</t>
  </si>
  <si>
    <t>State provident funds  (net)</t>
  </si>
  <si>
    <t>Public  provident funds  (net)</t>
  </si>
  <si>
    <t>Special deposits of  non-Government provident funds</t>
  </si>
  <si>
    <t>Special securities  (net)</t>
  </si>
  <si>
    <t>Miscellaneous  capital receipts  @</t>
  </si>
  <si>
    <t>TOTAL CAPITAL RECEIPTS</t>
  </si>
  <si>
    <t xml:space="preserve">Cap total </t>
  </si>
  <si>
    <t>Including Draw Down of Cash Balance</t>
  </si>
  <si>
    <t>(PDF page no 38)</t>
  </si>
  <si>
    <t>@ Includes recoveries on account of the capitalised value of sterling pensions.</t>
  </si>
  <si>
    <t>State Governments</t>
  </si>
  <si>
    <t>Gross receipts</t>
  </si>
  <si>
    <t>Recoveries</t>
  </si>
  <si>
    <t>Union Territories (With Legislature)</t>
  </si>
  <si>
    <t>Foreign Governments</t>
  </si>
  <si>
    <t>Other Loans &amp; Advances (Public Sector Enterprises, Statutory Bodies etc.)</t>
  </si>
  <si>
    <t>State &amp; UT</t>
  </si>
  <si>
    <t>Total</t>
  </si>
  <si>
    <t>Receipts &amp; Expenditures Centre</t>
  </si>
  <si>
    <t>REVENUE RECEIPTS (NET)</t>
  </si>
  <si>
    <t>Gross Tax Revenue</t>
  </si>
  <si>
    <t>Corporation Tax</t>
  </si>
  <si>
    <t xml:space="preserve">Taxes on Income </t>
  </si>
  <si>
    <t>Direct Taxes</t>
  </si>
  <si>
    <t>Customs</t>
  </si>
  <si>
    <t>Union Excise Duties</t>
  </si>
  <si>
    <t>Service Tax</t>
  </si>
  <si>
    <t>CGST</t>
  </si>
  <si>
    <t>IGST</t>
  </si>
  <si>
    <t>Comp Cess</t>
  </si>
  <si>
    <t>Indirect Taxes</t>
  </si>
  <si>
    <t>UTGST</t>
  </si>
  <si>
    <t>Other Taxes</t>
  </si>
  <si>
    <t>States' Share</t>
  </si>
  <si>
    <t>Less NCCD</t>
  </si>
  <si>
    <t>Net Tax Revenue</t>
  </si>
  <si>
    <t>Non Tax Revenue</t>
  </si>
  <si>
    <t>Fiscal Services</t>
  </si>
  <si>
    <t>Interest Receipts</t>
  </si>
  <si>
    <t>From State/U.T. Government</t>
  </si>
  <si>
    <t>On Railway Capital</t>
  </si>
  <si>
    <t>Other Interest Receipts</t>
  </si>
  <si>
    <t>Dividends and Profits</t>
  </si>
  <si>
    <t xml:space="preserve">Profit from RBI </t>
  </si>
  <si>
    <t xml:space="preserve">   Dividends from Public Undertakings</t>
  </si>
  <si>
    <t xml:space="preserve">   Share of profits from Nationalised Banks</t>
  </si>
  <si>
    <t xml:space="preserve">  Other dividends and profits (LIC, other investments)</t>
  </si>
  <si>
    <t>General Services</t>
  </si>
  <si>
    <t>Social Services</t>
  </si>
  <si>
    <t>Economic Services</t>
  </si>
  <si>
    <t>Petroleum</t>
  </si>
  <si>
    <t>Roads and Birdges</t>
  </si>
  <si>
    <t>Other Communication Services</t>
  </si>
  <si>
    <t>Union Territories without Legislature</t>
  </si>
  <si>
    <t>Grants-in-aid and contributions</t>
  </si>
  <si>
    <t>ND Capital Receipts</t>
  </si>
  <si>
    <t>Recovey of Loans</t>
  </si>
  <si>
    <t>Disinvestment</t>
  </si>
  <si>
    <t>TOTAL RECEIPTS (NET)</t>
  </si>
  <si>
    <t>REVENUE EXPENDITURE OF THE CENTRE</t>
  </si>
  <si>
    <t xml:space="preserve">B. </t>
  </si>
  <si>
    <t>DEVELOPMENTAL  EXPENDITURE</t>
  </si>
  <si>
    <t>TOTAL REVENUE EXPENDITURE (A+B+C+D)</t>
  </si>
  <si>
    <t>CAPITAL EXPENDITURE OF THE CENTRE</t>
  </si>
  <si>
    <t>TOTAL CAPITAL EXPENDITURE OF CENTRE (A+B+C)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</si>
</sst>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0."/>
    <numFmt numFmtId="168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70C0"/>
      <name val="Times New Roman"/>
      <family val="1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sz val="11"/>
      <color theme="5"/>
      <name val="Times New Roman"/>
      <family val="1"/>
    </font>
    <font>
      <sz val="11"/>
      <color theme="5"/>
      <name val="Times New Roman"/>
      <family val="1"/>
    </font>
    <font>
      <i/>
      <sz val="11"/>
      <color theme="1"/>
      <name val="Aptos Narrow"/>
      <family val="2"/>
      <scheme val="minor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65" fontId="3" fillId="0" borderId="1" xfId="1" applyNumberFormat="1" applyFont="1" applyBorder="1" applyAlignment="1">
      <alignment horizontal="right" vertical="top" shrinkToFit="1"/>
    </xf>
    <xf numFmtId="165" fontId="3" fillId="3" borderId="1" xfId="1" applyNumberFormat="1" applyFont="1" applyFill="1" applyBorder="1" applyAlignment="1">
      <alignment horizontal="right" vertical="top" shrinkToFit="1"/>
    </xf>
    <xf numFmtId="1" fontId="2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/>
    </xf>
    <xf numFmtId="165" fontId="2" fillId="0" borderId="1" xfId="1" applyNumberFormat="1" applyFont="1" applyBorder="1" applyAlignment="1">
      <alignment horizontal="right" vertical="top" shrinkToFit="1"/>
    </xf>
    <xf numFmtId="165" fontId="2" fillId="2" borderId="1" xfId="1" applyNumberFormat="1" applyFont="1" applyFill="1" applyBorder="1" applyAlignment="1">
      <alignment horizontal="right" vertical="top" shrinkToFit="1"/>
    </xf>
    <xf numFmtId="165" fontId="2" fillId="3" borderId="1" xfId="1" applyNumberFormat="1" applyFont="1" applyFill="1" applyBorder="1" applyAlignment="1">
      <alignment horizontal="right" vertical="top" shrinkToFit="1"/>
    </xf>
    <xf numFmtId="165" fontId="2" fillId="3" borderId="1" xfId="1" applyNumberFormat="1" applyFont="1" applyFill="1" applyBorder="1" applyAlignment="1">
      <alignment horizontal="left" vertical="top" shrinkToFi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165" fontId="4" fillId="0" borderId="1" xfId="1" applyNumberFormat="1" applyFont="1" applyBorder="1" applyAlignment="1">
      <alignment vertical="top"/>
    </xf>
    <xf numFmtId="165" fontId="4" fillId="3" borderId="1" xfId="1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left"/>
    </xf>
    <xf numFmtId="165" fontId="7" fillId="0" borderId="1" xfId="1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center" vertical="top"/>
    </xf>
    <xf numFmtId="165" fontId="5" fillId="0" borderId="1" xfId="1" applyNumberFormat="1" applyFont="1" applyBorder="1" applyAlignment="1">
      <alignment horizontal="right" vertical="top"/>
    </xf>
    <xf numFmtId="165" fontId="2" fillId="3" borderId="1" xfId="1" applyNumberFormat="1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165" fontId="3" fillId="3" borderId="1" xfId="1" applyNumberFormat="1" applyFont="1" applyFill="1" applyBorder="1" applyAlignment="1">
      <alignment horizontal="left" vertical="top"/>
    </xf>
    <xf numFmtId="165" fontId="2" fillId="0" borderId="0" xfId="1" applyNumberFormat="1" applyFont="1" applyAlignment="1">
      <alignment horizontal="left" vertical="top"/>
    </xf>
    <xf numFmtId="0" fontId="2" fillId="0" borderId="0" xfId="0" applyFont="1" applyAlignment="1">
      <alignment horizontal="left" wrapText="1"/>
    </xf>
    <xf numFmtId="2" fontId="2" fillId="2" borderId="1" xfId="0" applyNumberFormat="1" applyFont="1" applyFill="1" applyBorder="1" applyAlignment="1">
      <alignment horizontal="right" vertical="top" indent="1" shrinkToFit="1"/>
    </xf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6" fontId="3" fillId="0" borderId="1" xfId="0" applyNumberFormat="1" applyFont="1" applyBorder="1" applyAlignment="1">
      <alignment horizontal="left" vertical="top"/>
    </xf>
    <xf numFmtId="167" fontId="2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/>
    </xf>
    <xf numFmtId="166" fontId="2" fillId="0" borderId="1" xfId="0" applyNumberFormat="1" applyFont="1" applyBorder="1" applyAlignment="1">
      <alignment horizontal="left" vertical="top"/>
    </xf>
    <xf numFmtId="165" fontId="5" fillId="3" borderId="1" xfId="1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/>
    </xf>
    <xf numFmtId="166" fontId="12" fillId="0" borderId="1" xfId="0" applyNumberFormat="1" applyFont="1" applyBorder="1" applyAlignment="1">
      <alignment horizontal="left" vertical="top"/>
    </xf>
    <xf numFmtId="166" fontId="7" fillId="0" borderId="1" xfId="0" applyNumberFormat="1" applyFont="1" applyBorder="1" applyAlignment="1">
      <alignment horizontal="left" vertical="top"/>
    </xf>
    <xf numFmtId="165" fontId="12" fillId="3" borderId="1" xfId="1" applyNumberFormat="1" applyFont="1" applyFill="1" applyBorder="1" applyAlignment="1">
      <alignment horizontal="right" vertical="top" shrinkToFit="1"/>
    </xf>
    <xf numFmtId="0" fontId="5" fillId="0" borderId="1" xfId="0" applyFont="1" applyBorder="1" applyAlignment="1">
      <alignment vertical="top" wrapText="1"/>
    </xf>
    <xf numFmtId="165" fontId="5" fillId="3" borderId="1" xfId="1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166" fontId="2" fillId="3" borderId="1" xfId="0" applyNumberFormat="1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 indent="2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5" fontId="12" fillId="3" borderId="1" xfId="1" applyNumberFormat="1" applyFont="1" applyFill="1" applyBorder="1" applyAlignment="1">
      <alignment horizontal="left" vertical="top"/>
    </xf>
    <xf numFmtId="165" fontId="13" fillId="3" borderId="1" xfId="1" applyNumberFormat="1" applyFont="1" applyFill="1" applyBorder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left" vertical="top" wrapText="1" indent="3"/>
    </xf>
    <xf numFmtId="165" fontId="3" fillId="3" borderId="1" xfId="0" applyNumberFormat="1" applyFont="1" applyFill="1" applyBorder="1" applyAlignment="1">
      <alignment horizontal="left" vertical="top"/>
    </xf>
    <xf numFmtId="165" fontId="14" fillId="3" borderId="1" xfId="0" applyNumberFormat="1" applyFont="1" applyFill="1" applyBorder="1" applyAlignment="1">
      <alignment horizontal="left" vertical="top"/>
    </xf>
    <xf numFmtId="165" fontId="12" fillId="0" borderId="0" xfId="1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horizontal="left" vertical="top"/>
    </xf>
    <xf numFmtId="43" fontId="12" fillId="0" borderId="0" xfId="0" applyNumberFormat="1" applyFont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6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3" fontId="18" fillId="0" borderId="1" xfId="0" applyNumberFormat="1" applyFont="1" applyBorder="1"/>
    <xf numFmtId="0" fontId="3" fillId="5" borderId="1" xfId="0" applyFont="1" applyFill="1" applyBorder="1"/>
    <xf numFmtId="3" fontId="3" fillId="5" borderId="1" xfId="0" applyNumberFormat="1" applyFont="1" applyFill="1" applyBorder="1"/>
    <xf numFmtId="3" fontId="18" fillId="5" borderId="1" xfId="0" applyNumberFormat="1" applyFont="1" applyFill="1" applyBorder="1"/>
    <xf numFmtId="3" fontId="2" fillId="0" borderId="1" xfId="0" applyNumberFormat="1" applyFont="1" applyBorder="1"/>
    <xf numFmtId="3" fontId="19" fillId="0" borderId="1" xfId="0" applyNumberFormat="1" applyFont="1" applyBorder="1"/>
    <xf numFmtId="168" fontId="2" fillId="0" borderId="1" xfId="2" applyNumberFormat="1" applyFont="1" applyBorder="1"/>
    <xf numFmtId="168" fontId="19" fillId="0" borderId="1" xfId="2" applyNumberFormat="1" applyFont="1" applyBorder="1"/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/>
    <xf numFmtId="168" fontId="2" fillId="5" borderId="1" xfId="2" applyNumberFormat="1" applyFont="1" applyFill="1" applyBorder="1"/>
    <xf numFmtId="3" fontId="19" fillId="5" borderId="1" xfId="0" applyNumberFormat="1" applyFont="1" applyFill="1" applyBorder="1"/>
    <xf numFmtId="0" fontId="2" fillId="0" borderId="1" xfId="0" applyFont="1" applyBorder="1"/>
    <xf numFmtId="168" fontId="16" fillId="0" borderId="1" xfId="2" applyNumberFormat="1" applyFont="1" applyBorder="1"/>
    <xf numFmtId="0" fontId="17" fillId="0" borderId="1" xfId="0" applyFont="1" applyBorder="1" applyAlignment="1">
      <alignment horizontal="left" indent="1"/>
    </xf>
    <xf numFmtId="3" fontId="17" fillId="0" borderId="1" xfId="0" applyNumberFormat="1" applyFont="1" applyBorder="1"/>
    <xf numFmtId="0" fontId="17" fillId="0" borderId="1" xfId="0" applyFont="1" applyBorder="1" applyAlignment="1">
      <alignment horizontal="left" wrapText="1"/>
    </xf>
    <xf numFmtId="0" fontId="17" fillId="0" borderId="1" xfId="0" applyFont="1" applyBorder="1"/>
    <xf numFmtId="0" fontId="3" fillId="0" borderId="1" xfId="0" applyFont="1" applyBorder="1" applyAlignment="1">
      <alignment horizontal="left"/>
    </xf>
    <xf numFmtId="3" fontId="16" fillId="0" borderId="1" xfId="0" applyNumberFormat="1" applyFont="1" applyBorder="1"/>
    <xf numFmtId="0" fontId="15" fillId="0" borderId="1" xfId="0" applyFont="1" applyBorder="1"/>
    <xf numFmtId="0" fontId="16" fillId="0" borderId="0" xfId="0" applyFont="1" applyAlignment="1">
      <alignment horizontal="left"/>
    </xf>
    <xf numFmtId="165" fontId="3" fillId="0" borderId="0" xfId="1" applyNumberFormat="1" applyFont="1" applyBorder="1" applyAlignment="1">
      <alignment horizontal="right" vertical="top" shrinkToFit="1"/>
    </xf>
    <xf numFmtId="165" fontId="3" fillId="3" borderId="0" xfId="1" applyNumberFormat="1" applyFont="1" applyFill="1" applyBorder="1" applyAlignment="1">
      <alignment horizontal="right" vertical="top" shrinkToFit="1"/>
    </xf>
    <xf numFmtId="0" fontId="4" fillId="5" borderId="0" xfId="0" applyFont="1" applyFill="1" applyAlignment="1">
      <alignment horizontal="left" vertical="top"/>
    </xf>
    <xf numFmtId="0" fontId="2" fillId="0" borderId="1" xfId="1" applyNumberFormat="1" applyFont="1" applyBorder="1"/>
    <xf numFmtId="165" fontId="20" fillId="0" borderId="0" xfId="1" applyNumberFormat="1" applyFont="1"/>
    <xf numFmtId="3" fontId="21" fillId="0" borderId="1" xfId="0" applyNumberFormat="1" applyFont="1" applyBorder="1"/>
    <xf numFmtId="3" fontId="7" fillId="0" borderId="1" xfId="0" applyNumberFormat="1" applyFont="1" applyBorder="1"/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pi Budhiraja (SC)" id="{079820F3-29E3-4295-BF9F-FDFB8E05957C}" userId="S::lipi@SixteenthFinanceCommission.onmicrosoft.com::3bd23f6d-c6ef-424f-b13e-72526d2b49d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5-01-23T07:03:19.14" personId="{079820F3-29E3-4295-BF9F-FDFB8E05957C}" id="{CDFBE438-4BA1-4FF1-8379-84277B0CB217}">
    <text>Updated</text>
  </threadedComment>
  <threadedComment ref="H29" dT="2025-01-23T07:34:54.01" personId="{079820F3-29E3-4295-BF9F-FDFB8E05957C}" id="{B3F092A9-402B-46B9-ADEC-C2812ED6AEEA}">
    <text>Updated</text>
  </threadedComment>
  <threadedComment ref="H30" dT="2025-01-23T07:35:28.25" personId="{079820F3-29E3-4295-BF9F-FDFB8E05957C}" id="{0F275010-2F73-47FC-B4F4-09A7C5B04D85}">
    <text>Updated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79" dT="2025-01-23T07:34:54.01" personId="{079820F3-29E3-4295-BF9F-FDFB8E05957C}" id="{F445B147-7189-45E2-9001-3AB03C0DF4D2}">
    <text>Updated</text>
  </threadedComment>
  <threadedComment ref="H80" dT="2025-01-23T07:35:28.25" personId="{079820F3-29E3-4295-BF9F-FDFB8E05957C}" id="{48CEB7FF-F367-4731-9DF5-19F6040D3F78}">
    <text>Updated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4A88-3B7D-4404-BE0A-0CD673693E22}">
  <dimension ref="A1:AO85"/>
  <sheetViews>
    <sheetView topLeftCell="A58" workbookViewId="0">
      <selection activeCell="A3" sqref="A3:XFD77"/>
    </sheetView>
  </sheetViews>
  <sheetFormatPr defaultColWidth="8.42578125" defaultRowHeight="15" x14ac:dyDescent="0.25"/>
  <cols>
    <col min="1" max="1" width="6.5703125" style="1" customWidth="1"/>
    <col min="2" max="2" width="61.5703125" style="2" bestFit="1" customWidth="1"/>
    <col min="3" max="3" width="9.140625" style="2" bestFit="1" customWidth="1"/>
    <col min="4" max="7" width="11.42578125" style="2" bestFit="1" customWidth="1"/>
    <col min="8" max="18" width="10.7109375" style="2" bestFit="1" customWidth="1"/>
    <col min="19" max="24" width="12.140625" style="2" bestFit="1" customWidth="1"/>
    <col min="25" max="25" width="12.140625" style="2" customWidth="1"/>
    <col min="26" max="32" width="11.85546875" style="2" customWidth="1"/>
    <col min="33" max="33" width="15.140625" style="2" bestFit="1" customWidth="1"/>
    <col min="34" max="34" width="14.28515625" style="2" customWidth="1"/>
    <col min="35" max="35" width="13.42578125" style="2" customWidth="1"/>
    <col min="36" max="36" width="8.42578125" style="2"/>
    <col min="37" max="37" width="13.85546875" style="2" customWidth="1"/>
    <col min="38" max="39" width="8.42578125" style="2"/>
    <col min="40" max="40" width="19.85546875" style="2" bestFit="1" customWidth="1"/>
    <col min="41" max="16384" width="8.42578125" style="2"/>
  </cols>
  <sheetData>
    <row r="1" spans="1:38" x14ac:dyDescent="0.25">
      <c r="AF1" s="2">
        <v>45640.91</v>
      </c>
      <c r="AH1" s="2" t="s">
        <v>0</v>
      </c>
    </row>
    <row r="3" spans="1:38" s="8" customFormat="1" x14ac:dyDescent="0.25">
      <c r="A3" s="3"/>
      <c r="B3" s="4"/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7" t="s">
        <v>22</v>
      </c>
      <c r="Z3" s="7" t="s">
        <v>23</v>
      </c>
      <c r="AA3" s="7" t="s">
        <v>24</v>
      </c>
      <c r="AB3" s="7" t="s">
        <v>25</v>
      </c>
      <c r="AC3" s="7" t="s">
        <v>26</v>
      </c>
      <c r="AD3" s="7" t="s">
        <v>27</v>
      </c>
      <c r="AE3" s="7" t="s">
        <v>28</v>
      </c>
      <c r="AF3" s="7" t="s">
        <v>29</v>
      </c>
      <c r="AG3" s="7" t="s">
        <v>30</v>
      </c>
      <c r="AH3" s="7" t="s">
        <v>31</v>
      </c>
      <c r="AI3" s="7" t="s">
        <v>32</v>
      </c>
      <c r="AK3" s="2" t="s">
        <v>33</v>
      </c>
    </row>
    <row r="4" spans="1:38" x14ac:dyDescent="0.25">
      <c r="A4" s="9" t="s">
        <v>34</v>
      </c>
      <c r="B4" s="10" t="s">
        <v>35</v>
      </c>
      <c r="C4" s="11">
        <v>43614.83</v>
      </c>
      <c r="D4" s="11">
        <v>92017.54</v>
      </c>
      <c r="E4" s="11">
        <v>105515.38</v>
      </c>
      <c r="F4" s="11">
        <v>122049.8</v>
      </c>
      <c r="G4" s="11">
        <v>148850.37</v>
      </c>
      <c r="H4" s="11">
        <v>171709.96</v>
      </c>
      <c r="I4" s="11">
        <v>185667.35</v>
      </c>
      <c r="J4" s="11">
        <v>199669.09</v>
      </c>
      <c r="K4" s="11">
        <v>223973.94</v>
      </c>
      <c r="L4" s="11">
        <v>232678.96</v>
      </c>
      <c r="M4" s="11">
        <v>245917.69</v>
      </c>
      <c r="N4" s="11">
        <v>260051.56</v>
      </c>
      <c r="O4" s="11">
        <v>289375.15000000002</v>
      </c>
      <c r="P4" s="11">
        <v>328123</v>
      </c>
      <c r="Q4" s="11">
        <v>410338</v>
      </c>
      <c r="R4" s="11">
        <v>500226</v>
      </c>
      <c r="S4" s="11">
        <v>540370</v>
      </c>
      <c r="T4" s="11">
        <v>581670</v>
      </c>
      <c r="U4" s="11">
        <v>655573</v>
      </c>
      <c r="V4" s="11">
        <v>753795</v>
      </c>
      <c r="W4" s="11">
        <v>854819</v>
      </c>
      <c r="X4" s="11">
        <v>935142</v>
      </c>
      <c r="Y4" s="12">
        <f t="shared" ref="Y4:AI4" si="0">Y5+Y6+Y7+Y12+Y18+SUM(Y23:Y28)</f>
        <v>913836.07</v>
      </c>
      <c r="Z4" s="12">
        <f t="shared" si="0"/>
        <v>991637.7699999999</v>
      </c>
      <c r="AA4" s="12">
        <f t="shared" si="0"/>
        <v>1076182.1900000002</v>
      </c>
      <c r="AB4" s="12">
        <f t="shared" si="0"/>
        <v>1172128.8199999998</v>
      </c>
      <c r="AC4" s="12">
        <f t="shared" si="0"/>
        <v>1252574.2799999998</v>
      </c>
      <c r="AD4" s="12">
        <f t="shared" si="0"/>
        <v>1767054.8099999998</v>
      </c>
      <c r="AE4" s="12">
        <f t="shared" si="0"/>
        <v>1722320.9300000002</v>
      </c>
      <c r="AF4" s="12">
        <f t="shared" si="0"/>
        <v>1895418.54</v>
      </c>
      <c r="AG4" s="12">
        <f t="shared" si="0"/>
        <v>2016132.6000000003</v>
      </c>
      <c r="AH4" s="12">
        <f t="shared" si="0"/>
        <v>2150215.12</v>
      </c>
      <c r="AI4" s="12">
        <f t="shared" si="0"/>
        <v>2315098.5</v>
      </c>
    </row>
    <row r="5" spans="1:38" x14ac:dyDescent="0.25">
      <c r="A5" s="13">
        <v>1</v>
      </c>
      <c r="B5" s="14" t="s">
        <v>36</v>
      </c>
      <c r="C5" s="15">
        <v>21498.25</v>
      </c>
      <c r="D5" s="16">
        <v>50045.03</v>
      </c>
      <c r="E5" s="16">
        <v>59478.41</v>
      </c>
      <c r="F5" s="16">
        <v>65637.27</v>
      </c>
      <c r="G5" s="16">
        <v>77882.38</v>
      </c>
      <c r="H5" s="16">
        <v>90249.32</v>
      </c>
      <c r="I5" s="15">
        <v>99314.21</v>
      </c>
      <c r="J5" s="15">
        <v>107460.24</v>
      </c>
      <c r="K5" s="15">
        <v>117803.67</v>
      </c>
      <c r="L5" s="15">
        <v>124087.82</v>
      </c>
      <c r="M5" s="15">
        <v>126933.67</v>
      </c>
      <c r="N5" s="15">
        <v>132630.5</v>
      </c>
      <c r="O5" s="15">
        <v>150271.62</v>
      </c>
      <c r="P5" s="15">
        <v>169179</v>
      </c>
      <c r="Q5" s="15">
        <v>192204</v>
      </c>
      <c r="R5" s="15">
        <v>213093</v>
      </c>
      <c r="S5" s="15">
        <v>234022</v>
      </c>
      <c r="T5" s="15">
        <v>273150</v>
      </c>
      <c r="U5" s="15">
        <v>313170</v>
      </c>
      <c r="V5" s="15">
        <v>374254</v>
      </c>
      <c r="W5" s="15">
        <v>402444</v>
      </c>
      <c r="X5" s="15">
        <v>441638</v>
      </c>
      <c r="Y5" s="17">
        <v>441620.64</v>
      </c>
      <c r="Z5" s="17">
        <v>480120.55000000005</v>
      </c>
      <c r="AA5" s="18">
        <v>528648.87000000011</v>
      </c>
      <c r="AB5" s="17">
        <v>582626.5199999999</v>
      </c>
      <c r="AC5" s="18">
        <v>606579.36</v>
      </c>
      <c r="AD5" s="17">
        <v>670821.21999999986</v>
      </c>
      <c r="AE5" s="18">
        <v>800257.84000000008</v>
      </c>
      <c r="AF5" s="17">
        <v>927491.34999999986</v>
      </c>
      <c r="AG5" s="18">
        <v>1063089.8800000001</v>
      </c>
      <c r="AH5" s="17">
        <v>1135279.7000000002</v>
      </c>
      <c r="AI5" s="17">
        <v>1273987.98</v>
      </c>
      <c r="AK5" s="2">
        <v>2049</v>
      </c>
    </row>
    <row r="6" spans="1:38" x14ac:dyDescent="0.25">
      <c r="A6" s="13">
        <v>2</v>
      </c>
      <c r="B6" s="14" t="s">
        <v>37</v>
      </c>
      <c r="C6" s="15">
        <v>10874.12</v>
      </c>
      <c r="D6" s="16">
        <v>18841.169999999998</v>
      </c>
      <c r="E6" s="16">
        <v>20996.7</v>
      </c>
      <c r="F6" s="16">
        <v>26174.57</v>
      </c>
      <c r="G6" s="16">
        <v>29861.64</v>
      </c>
      <c r="H6" s="16">
        <v>35215.94</v>
      </c>
      <c r="I6" s="15">
        <v>37237.99</v>
      </c>
      <c r="J6" s="15">
        <v>38058.83</v>
      </c>
      <c r="K6" s="15">
        <v>40708.980000000003</v>
      </c>
      <c r="L6" s="15">
        <v>43203.19</v>
      </c>
      <c r="M6" s="15">
        <v>43862.11</v>
      </c>
      <c r="N6" s="15">
        <v>48211.11</v>
      </c>
      <c r="O6" s="15">
        <v>51681.36</v>
      </c>
      <c r="P6" s="15">
        <v>54219</v>
      </c>
      <c r="Q6" s="15">
        <v>73305</v>
      </c>
      <c r="R6" s="15">
        <v>90669</v>
      </c>
      <c r="S6" s="15">
        <v>92061</v>
      </c>
      <c r="T6" s="15">
        <v>103011</v>
      </c>
      <c r="U6" s="15">
        <v>111277</v>
      </c>
      <c r="V6" s="15">
        <v>124374</v>
      </c>
      <c r="W6" s="15">
        <v>136807</v>
      </c>
      <c r="X6" s="15">
        <v>145937</v>
      </c>
      <c r="Y6" s="17">
        <v>145936.51000000004</v>
      </c>
      <c r="Z6" s="17">
        <v>165409.7699999999</v>
      </c>
      <c r="AA6" s="18">
        <v>186127.24999999994</v>
      </c>
      <c r="AB6" s="17">
        <v>195571.57</v>
      </c>
      <c r="AC6" s="18">
        <v>207572.15000000005</v>
      </c>
      <c r="AD6" s="17">
        <v>205788.59000000003</v>
      </c>
      <c r="AE6" s="18">
        <v>228558.93</v>
      </c>
      <c r="AF6" s="17">
        <v>256183.44000000006</v>
      </c>
      <c r="AG6" s="18">
        <v>290442.92000000004</v>
      </c>
      <c r="AH6" s="17">
        <v>297222.34999999992</v>
      </c>
      <c r="AI6" s="17">
        <v>311732.3</v>
      </c>
      <c r="AJ6" s="2" t="s">
        <v>38</v>
      </c>
      <c r="AK6" s="2" t="s">
        <v>39</v>
      </c>
    </row>
    <row r="7" spans="1:38" x14ac:dyDescent="0.25">
      <c r="A7" s="13">
        <v>3</v>
      </c>
      <c r="B7" s="14" t="s">
        <v>40</v>
      </c>
      <c r="C7" s="15">
        <v>376.08</v>
      </c>
      <c r="D7" s="16">
        <v>850.43</v>
      </c>
      <c r="E7" s="16">
        <v>894.55</v>
      </c>
      <c r="F7" s="16">
        <v>1447.72</v>
      </c>
      <c r="G7" s="16">
        <v>1385.77</v>
      </c>
      <c r="H7" s="16">
        <v>1580.87</v>
      </c>
      <c r="I7" s="15">
        <v>1603.1</v>
      </c>
      <c r="J7" s="15">
        <v>1487.65</v>
      </c>
      <c r="K7" s="15">
        <v>1738.27</v>
      </c>
      <c r="L7" s="15">
        <v>1911.97</v>
      </c>
      <c r="M7" s="15">
        <v>2665.5</v>
      </c>
      <c r="N7" s="15">
        <v>1891.55</v>
      </c>
      <c r="O7" s="15">
        <v>2207.14</v>
      </c>
      <c r="P7" s="15">
        <v>2166</v>
      </c>
      <c r="Q7" s="15">
        <v>2964</v>
      </c>
      <c r="R7" s="15">
        <v>4193</v>
      </c>
      <c r="S7" s="15">
        <v>3588</v>
      </c>
      <c r="T7" s="15">
        <v>4302</v>
      </c>
      <c r="U7" s="15">
        <v>4424</v>
      </c>
      <c r="V7" s="15">
        <v>5097</v>
      </c>
      <c r="W7" s="15">
        <v>5279</v>
      </c>
      <c r="X7" s="15">
        <v>7367</v>
      </c>
      <c r="Y7" s="17">
        <v>7367.33</v>
      </c>
      <c r="Z7" s="17">
        <v>8745.94</v>
      </c>
      <c r="AA7" s="17">
        <v>8014.7000000000007</v>
      </c>
      <c r="AB7" s="17">
        <v>8624.6100000000024</v>
      </c>
      <c r="AC7" s="17">
        <v>9383.3200000000033</v>
      </c>
      <c r="AD7" s="17">
        <v>8112.1100000000015</v>
      </c>
      <c r="AE7" s="17">
        <v>10206.090000000002</v>
      </c>
      <c r="AF7" s="17">
        <v>12434.529999999999</v>
      </c>
      <c r="AG7" s="17">
        <v>13458.279999999999</v>
      </c>
      <c r="AH7" s="17">
        <v>14279.539999999997</v>
      </c>
      <c r="AI7" s="17">
        <v>12887.7</v>
      </c>
      <c r="AJ7" s="2" t="s">
        <v>38</v>
      </c>
      <c r="AK7" s="2" t="s">
        <v>41</v>
      </c>
    </row>
    <row r="8" spans="1:38" x14ac:dyDescent="0.25">
      <c r="A8" s="19"/>
      <c r="B8" s="14" t="s">
        <v>42</v>
      </c>
      <c r="C8" s="15">
        <v>30.21</v>
      </c>
      <c r="D8" s="16">
        <v>46.16</v>
      </c>
      <c r="E8" s="16">
        <v>38.51</v>
      </c>
      <c r="F8" s="16">
        <v>51.52</v>
      </c>
      <c r="G8" s="16">
        <v>75.010000000000005</v>
      </c>
      <c r="H8" s="16">
        <v>93.94</v>
      </c>
      <c r="I8" s="15">
        <v>80.56</v>
      </c>
      <c r="J8" s="15">
        <v>97.12</v>
      </c>
      <c r="K8" s="15">
        <v>88.01</v>
      </c>
      <c r="L8" s="15">
        <v>92.15</v>
      </c>
      <c r="M8" s="15">
        <v>100.92</v>
      </c>
      <c r="N8" s="15">
        <v>202.57</v>
      </c>
      <c r="O8" s="15">
        <v>289.35000000000002</v>
      </c>
      <c r="P8" s="15"/>
      <c r="Q8" s="15">
        <v>214</v>
      </c>
      <c r="R8" s="15">
        <v>382</v>
      </c>
      <c r="S8" s="15">
        <v>387</v>
      </c>
      <c r="T8" s="15">
        <v>391</v>
      </c>
      <c r="U8" s="15">
        <v>393</v>
      </c>
      <c r="V8" s="15">
        <v>442</v>
      </c>
      <c r="W8" s="15">
        <v>456</v>
      </c>
      <c r="X8" s="15">
        <v>684</v>
      </c>
      <c r="Y8" s="17">
        <v>684.0200000000001</v>
      </c>
      <c r="Z8" s="17">
        <v>927.78</v>
      </c>
      <c r="AA8" s="17">
        <v>1033.74</v>
      </c>
      <c r="AB8" s="17">
        <v>989.19999999999993</v>
      </c>
      <c r="AC8" s="17">
        <v>958.6400000000001</v>
      </c>
      <c r="AD8" s="17">
        <v>946.06999999999994</v>
      </c>
      <c r="AE8" s="17">
        <v>963.72</v>
      </c>
      <c r="AF8" s="17">
        <v>1024.02</v>
      </c>
      <c r="AG8" s="17">
        <v>2097.87</v>
      </c>
      <c r="AH8" s="17">
        <v>2408.4300000000003</v>
      </c>
      <c r="AI8" s="17">
        <v>2744.78</v>
      </c>
      <c r="AJ8" s="2" t="s">
        <v>38</v>
      </c>
      <c r="AK8" s="2">
        <v>2014</v>
      </c>
    </row>
    <row r="9" spans="1:38" x14ac:dyDescent="0.25">
      <c r="A9" s="19"/>
      <c r="B9" s="14" t="s">
        <v>43</v>
      </c>
      <c r="C9" s="15">
        <v>60.18</v>
      </c>
      <c r="D9" s="16">
        <v>254.76</v>
      </c>
      <c r="E9" s="16">
        <v>275.72000000000003</v>
      </c>
      <c r="F9" s="16">
        <v>610.98</v>
      </c>
      <c r="G9" s="16">
        <v>389.32</v>
      </c>
      <c r="H9" s="16">
        <v>511.65</v>
      </c>
      <c r="I9" s="15">
        <v>459.33</v>
      </c>
      <c r="J9" s="15">
        <v>252.67</v>
      </c>
      <c r="K9" s="15">
        <v>390.74</v>
      </c>
      <c r="L9" s="15">
        <v>460.87</v>
      </c>
      <c r="M9" s="15">
        <v>1161.6300000000001</v>
      </c>
      <c r="N9" s="15">
        <v>200.43</v>
      </c>
      <c r="O9" s="15">
        <v>368.81</v>
      </c>
      <c r="P9" s="15"/>
      <c r="Q9" s="15">
        <v>405</v>
      </c>
      <c r="R9" s="15">
        <v>949</v>
      </c>
      <c r="S9" s="15">
        <v>355</v>
      </c>
      <c r="T9" s="15">
        <v>191</v>
      </c>
      <c r="U9" s="15">
        <v>233</v>
      </c>
      <c r="V9" s="15">
        <v>713</v>
      </c>
      <c r="W9" s="15">
        <v>581</v>
      </c>
      <c r="X9" s="15">
        <v>1927</v>
      </c>
      <c r="Y9" s="17">
        <f>1859+68</f>
        <v>1927</v>
      </c>
      <c r="Z9" s="17">
        <v>2459.3000000000002</v>
      </c>
      <c r="AA9" s="17">
        <v>1324.4</v>
      </c>
      <c r="AB9" s="17">
        <v>1130.68</v>
      </c>
      <c r="AC9" s="17">
        <v>1624.39</v>
      </c>
      <c r="AD9" s="17">
        <v>260.75</v>
      </c>
      <c r="AE9" s="17">
        <v>1867.5099999999998</v>
      </c>
      <c r="AF9" s="17">
        <v>3782.4</v>
      </c>
      <c r="AG9" s="17">
        <v>3545.29</v>
      </c>
      <c r="AH9" s="17">
        <v>3745.0400000000004</v>
      </c>
      <c r="AI9" s="17">
        <v>1708.29</v>
      </c>
      <c r="AJ9" s="2" t="s">
        <v>38</v>
      </c>
      <c r="AK9" s="2">
        <v>2015</v>
      </c>
    </row>
    <row r="10" spans="1:38" x14ac:dyDescent="0.25">
      <c r="A10" s="19"/>
      <c r="B10" s="14" t="s">
        <v>44</v>
      </c>
      <c r="C10" s="15">
        <v>243.81</v>
      </c>
      <c r="D10" s="16">
        <v>415.41</v>
      </c>
      <c r="E10" s="16">
        <v>468.45</v>
      </c>
      <c r="F10" s="16">
        <v>631.76</v>
      </c>
      <c r="G10" s="16">
        <v>743.46</v>
      </c>
      <c r="H10" s="16">
        <v>792.59</v>
      </c>
      <c r="I10" s="15">
        <v>819.06</v>
      </c>
      <c r="J10" s="15">
        <v>846.34</v>
      </c>
      <c r="K10" s="15">
        <v>870.62</v>
      </c>
      <c r="L10" s="15">
        <v>949.49</v>
      </c>
      <c r="M10" s="15">
        <v>1024.52</v>
      </c>
      <c r="N10" s="15">
        <v>1069.1300000000001</v>
      </c>
      <c r="O10" s="15">
        <v>1108.3499999999999</v>
      </c>
      <c r="P10" s="15"/>
      <c r="Q10" s="15">
        <v>1711</v>
      </c>
      <c r="R10" s="15">
        <v>2181</v>
      </c>
      <c r="S10" s="15">
        <v>2110</v>
      </c>
      <c r="T10" s="15">
        <v>2273</v>
      </c>
      <c r="U10" s="15">
        <v>2480</v>
      </c>
      <c r="V10" s="15">
        <v>2732</v>
      </c>
      <c r="W10" s="15">
        <v>3000</v>
      </c>
      <c r="X10" s="15">
        <v>3190</v>
      </c>
      <c r="Y10" s="17">
        <v>3190.43</v>
      </c>
      <c r="Z10" s="17">
        <v>3770.9600000000005</v>
      </c>
      <c r="AA10" s="17">
        <v>4035.7999999999993</v>
      </c>
      <c r="AB10" s="17">
        <v>4483.53</v>
      </c>
      <c r="AC10" s="17">
        <v>4795.1499999999996</v>
      </c>
      <c r="AD10" s="17">
        <v>4732.5200000000004</v>
      </c>
      <c r="AE10" s="17">
        <v>5022.72</v>
      </c>
      <c r="AF10" s="17">
        <v>5519.8499999999985</v>
      </c>
      <c r="AG10" s="17">
        <v>5744.3200000000015</v>
      </c>
      <c r="AH10" s="17">
        <v>6085.2800000000016</v>
      </c>
      <c r="AI10" s="17">
        <v>6238.4100000000008</v>
      </c>
      <c r="AJ10" s="2" t="s">
        <v>38</v>
      </c>
      <c r="AK10" s="2">
        <v>2016</v>
      </c>
    </row>
    <row r="11" spans="1:38" x14ac:dyDescent="0.25">
      <c r="A11" s="19"/>
      <c r="B11" s="14" t="s">
        <v>45</v>
      </c>
      <c r="C11" s="15">
        <v>41.88</v>
      </c>
      <c r="D11" s="16">
        <v>134.1</v>
      </c>
      <c r="E11" s="16">
        <v>111.87</v>
      </c>
      <c r="F11" s="16">
        <v>153.46</v>
      </c>
      <c r="G11" s="16">
        <v>177.98</v>
      </c>
      <c r="H11" s="16">
        <v>182.69</v>
      </c>
      <c r="I11" s="15">
        <v>244.15</v>
      </c>
      <c r="J11" s="15">
        <v>291.52</v>
      </c>
      <c r="K11" s="15">
        <v>388.9</v>
      </c>
      <c r="L11" s="15">
        <v>409.46</v>
      </c>
      <c r="M11" s="15">
        <v>378.43</v>
      </c>
      <c r="N11" s="15">
        <v>419.42</v>
      </c>
      <c r="O11" s="15">
        <v>440.63</v>
      </c>
      <c r="P11" s="15"/>
      <c r="Q11" s="15"/>
      <c r="R11" s="15">
        <v>680</v>
      </c>
      <c r="S11" s="15">
        <v>736</v>
      </c>
      <c r="T11" s="15">
        <v>1447</v>
      </c>
      <c r="U11" s="15">
        <v>1318</v>
      </c>
      <c r="V11" s="15">
        <v>1210</v>
      </c>
      <c r="W11" s="15">
        <v>1242</v>
      </c>
      <c r="X11" s="15">
        <v>1566</v>
      </c>
      <c r="Y11" s="17">
        <f t="shared" ref="Y11:AF11" si="1">Y7-SUM(Y8:Y10)</f>
        <v>1565.88</v>
      </c>
      <c r="Z11" s="17">
        <f t="shared" si="1"/>
        <v>1587.8999999999996</v>
      </c>
      <c r="AA11" s="17">
        <f t="shared" si="1"/>
        <v>1620.7600000000011</v>
      </c>
      <c r="AB11" s="17">
        <f t="shared" si="1"/>
        <v>2021.2000000000025</v>
      </c>
      <c r="AC11" s="17">
        <f t="shared" si="1"/>
        <v>2005.1400000000031</v>
      </c>
      <c r="AD11" s="17">
        <f t="shared" si="1"/>
        <v>2172.7700000000013</v>
      </c>
      <c r="AE11" s="17">
        <f t="shared" si="1"/>
        <v>2352.1400000000021</v>
      </c>
      <c r="AF11" s="17">
        <f t="shared" si="1"/>
        <v>2108.2600000000002</v>
      </c>
      <c r="AG11" s="17">
        <f>AG7-SUM(AG8:AG10)</f>
        <v>2070.7999999999975</v>
      </c>
      <c r="AH11" s="17">
        <f>AH7-SUM(AH8:AH10)</f>
        <v>2040.7899999999936</v>
      </c>
      <c r="AI11" s="17">
        <f>AI7-SUM(AI8:AI10)</f>
        <v>2196.2200000000012</v>
      </c>
      <c r="AJ11" s="2" t="s">
        <v>38</v>
      </c>
    </row>
    <row r="12" spans="1:38" x14ac:dyDescent="0.25">
      <c r="A12" s="13">
        <v>4</v>
      </c>
      <c r="B12" s="14" t="s">
        <v>46</v>
      </c>
      <c r="C12" s="15">
        <v>1161.4100000000001</v>
      </c>
      <c r="D12" s="16">
        <v>2290.33</v>
      </c>
      <c r="E12" s="16">
        <v>2293.3200000000002</v>
      </c>
      <c r="F12" s="16">
        <v>2633.12</v>
      </c>
      <c r="G12" s="16">
        <v>2862.92</v>
      </c>
      <c r="H12" s="16">
        <v>2979.77</v>
      </c>
      <c r="I12" s="15">
        <v>3029.84</v>
      </c>
      <c r="J12" s="15">
        <v>3046.34</v>
      </c>
      <c r="K12" s="15">
        <v>3217</v>
      </c>
      <c r="L12" s="15">
        <v>3454.33</v>
      </c>
      <c r="M12" s="15">
        <v>3682.35</v>
      </c>
      <c r="N12" s="15">
        <v>3733.13</v>
      </c>
      <c r="O12" s="15">
        <v>3273.74</v>
      </c>
      <c r="P12" s="15">
        <v>3827</v>
      </c>
      <c r="Q12" s="15">
        <v>5271</v>
      </c>
      <c r="R12" s="15">
        <v>6535</v>
      </c>
      <c r="S12" s="15">
        <v>6633</v>
      </c>
      <c r="T12" s="15">
        <v>7251</v>
      </c>
      <c r="U12" s="15">
        <v>7880</v>
      </c>
      <c r="V12" s="15">
        <v>8605</v>
      </c>
      <c r="W12" s="15">
        <v>9777</v>
      </c>
      <c r="X12" s="15">
        <v>10950</v>
      </c>
      <c r="Y12" s="17">
        <v>10949.77</v>
      </c>
      <c r="Z12" s="17">
        <v>13150.329999999996</v>
      </c>
      <c r="AA12" s="18">
        <v>15641.640000000003</v>
      </c>
      <c r="AB12" s="17">
        <v>16874.440000000002</v>
      </c>
      <c r="AC12" s="18">
        <v>17218.070000000007</v>
      </c>
      <c r="AD12" s="17">
        <v>17680.880000000008</v>
      </c>
      <c r="AE12" s="18">
        <v>68064.459999999992</v>
      </c>
      <c r="AF12" s="17">
        <v>46394.3</v>
      </c>
      <c r="AG12" s="18">
        <v>47147.920000000013</v>
      </c>
      <c r="AH12" s="17">
        <v>53121.039999999994</v>
      </c>
      <c r="AI12" s="17">
        <v>56416.819999999992</v>
      </c>
      <c r="AJ12" s="2" t="s">
        <v>38</v>
      </c>
      <c r="AK12" s="2" t="s">
        <v>47</v>
      </c>
    </row>
    <row r="13" spans="1:38" x14ac:dyDescent="0.25">
      <c r="A13" s="19"/>
      <c r="B13" s="14" t="s">
        <v>48</v>
      </c>
      <c r="C13" s="15">
        <v>557.41</v>
      </c>
      <c r="D13" s="16">
        <v>1079.79</v>
      </c>
      <c r="E13" s="16">
        <v>1250.8499999999999</v>
      </c>
      <c r="F13" s="16">
        <v>1678.07</v>
      </c>
      <c r="G13" s="16">
        <v>1883.89</v>
      </c>
      <c r="H13" s="16">
        <v>1984.9</v>
      </c>
      <c r="I13" s="15">
        <v>2123</v>
      </c>
      <c r="J13" s="15">
        <v>2219.84</v>
      </c>
      <c r="K13" s="15">
        <v>2373.31</v>
      </c>
      <c r="L13" s="15">
        <v>2570.37</v>
      </c>
      <c r="M13" s="15">
        <v>2766.87</v>
      </c>
      <c r="N13" s="15">
        <v>2939.51</v>
      </c>
      <c r="O13" s="15">
        <v>3222.53</v>
      </c>
      <c r="P13" s="15">
        <v>3771</v>
      </c>
      <c r="Q13" s="15"/>
      <c r="R13" s="15">
        <v>6452</v>
      </c>
      <c r="S13" s="15">
        <v>6551</v>
      </c>
      <c r="T13" s="15">
        <v>7161</v>
      </c>
      <c r="U13" s="15">
        <v>7777</v>
      </c>
      <c r="V13" s="15">
        <v>8492</v>
      </c>
      <c r="W13" s="15">
        <v>9625</v>
      </c>
      <c r="X13" s="15">
        <v>10684</v>
      </c>
      <c r="Y13" s="17">
        <v>7486.92</v>
      </c>
      <c r="Z13" s="17">
        <v>8944.68</v>
      </c>
      <c r="AA13" s="18">
        <v>10112.530000000001</v>
      </c>
      <c r="AB13" s="17">
        <v>16536.59</v>
      </c>
      <c r="AC13" s="18">
        <v>16834.72</v>
      </c>
      <c r="AD13" s="17">
        <v>17019.760000000002</v>
      </c>
      <c r="AE13" s="18">
        <v>67395.600000000006</v>
      </c>
      <c r="AF13" s="17">
        <v>45640.910000000011</v>
      </c>
      <c r="AG13" s="18">
        <v>45881.600000000006</v>
      </c>
      <c r="AH13" s="17">
        <v>51775.99</v>
      </c>
      <c r="AI13" s="17">
        <v>55177.64</v>
      </c>
      <c r="AK13" s="2" t="s">
        <v>49</v>
      </c>
      <c r="AL13" s="2" t="s">
        <v>50</v>
      </c>
    </row>
    <row r="14" spans="1:38" x14ac:dyDescent="0.25">
      <c r="A14" s="19"/>
      <c r="B14" s="14" t="s">
        <v>51</v>
      </c>
      <c r="C14" s="15">
        <v>230.34</v>
      </c>
      <c r="D14" s="16">
        <v>492.29</v>
      </c>
      <c r="E14" s="16">
        <v>521.46</v>
      </c>
      <c r="F14" s="16">
        <v>538.57000000000005</v>
      </c>
      <c r="G14" s="16">
        <v>623.54</v>
      </c>
      <c r="H14" s="16">
        <v>714.2</v>
      </c>
      <c r="I14" s="15">
        <v>672.63</v>
      </c>
      <c r="J14" s="15">
        <v>556.64</v>
      </c>
      <c r="K14" s="15">
        <v>540.91</v>
      </c>
      <c r="L14" s="15">
        <v>585.70000000000005</v>
      </c>
      <c r="M14" s="15">
        <v>610.44000000000005</v>
      </c>
      <c r="N14" s="15">
        <v>526.22</v>
      </c>
      <c r="O14" s="15">
        <v>0</v>
      </c>
      <c r="P14" s="15"/>
      <c r="Q14" s="15"/>
      <c r="R14" s="15">
        <v>0</v>
      </c>
      <c r="S14" s="15">
        <v>0</v>
      </c>
      <c r="T14" s="15">
        <v>0</v>
      </c>
      <c r="U14" s="15">
        <v>0</v>
      </c>
      <c r="V14" s="15">
        <v>1</v>
      </c>
      <c r="W14" s="15">
        <v>0</v>
      </c>
      <c r="X14" s="15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</row>
    <row r="15" spans="1:38" x14ac:dyDescent="0.25">
      <c r="A15" s="19"/>
      <c r="B15" s="14" t="s">
        <v>52</v>
      </c>
      <c r="C15" s="15">
        <v>47.22</v>
      </c>
      <c r="D15" s="16">
        <v>4.76</v>
      </c>
      <c r="E15" s="16">
        <v>6.55</v>
      </c>
      <c r="F15" s="16">
        <v>5.07</v>
      </c>
      <c r="G15" s="16">
        <v>10.199999999999999</v>
      </c>
      <c r="H15" s="16">
        <v>1.87</v>
      </c>
      <c r="I15" s="15">
        <v>3.26</v>
      </c>
      <c r="J15" s="15">
        <v>1.24</v>
      </c>
      <c r="K15" s="15">
        <v>1.4</v>
      </c>
      <c r="L15" s="15">
        <v>0.77</v>
      </c>
      <c r="M15" s="15">
        <v>0.47</v>
      </c>
      <c r="N15" s="15">
        <v>0.23</v>
      </c>
      <c r="O15" s="15">
        <v>0.13</v>
      </c>
      <c r="P15" s="15"/>
      <c r="Q15" s="15"/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</row>
    <row r="16" spans="1:38" x14ac:dyDescent="0.25">
      <c r="A16" s="19"/>
      <c r="B16" s="14" t="s">
        <v>53</v>
      </c>
      <c r="C16" s="15">
        <v>205.07</v>
      </c>
      <c r="D16" s="16">
        <v>528.15</v>
      </c>
      <c r="E16" s="16">
        <v>297.93</v>
      </c>
      <c r="F16" s="16">
        <v>173.2</v>
      </c>
      <c r="G16" s="16">
        <v>94.19</v>
      </c>
      <c r="H16" s="16">
        <v>27.95</v>
      </c>
      <c r="I16" s="15">
        <v>1.52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/>
      <c r="Q16" s="15"/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</row>
    <row r="17" spans="1:37" x14ac:dyDescent="0.25">
      <c r="A17" s="19"/>
      <c r="B17" s="14" t="s">
        <v>54</v>
      </c>
      <c r="C17" s="15">
        <v>121.37</v>
      </c>
      <c r="D17" s="16">
        <v>185.34</v>
      </c>
      <c r="E17" s="16">
        <v>216.53</v>
      </c>
      <c r="F17" s="16">
        <v>238.21</v>
      </c>
      <c r="G17" s="16">
        <v>251.1</v>
      </c>
      <c r="H17" s="16">
        <v>250.85</v>
      </c>
      <c r="I17" s="15">
        <v>229.43</v>
      </c>
      <c r="J17" s="15">
        <v>268.62</v>
      </c>
      <c r="K17" s="15">
        <v>301.38</v>
      </c>
      <c r="L17" s="15">
        <v>297.49</v>
      </c>
      <c r="M17" s="15">
        <v>304.57</v>
      </c>
      <c r="N17" s="15">
        <v>267.17</v>
      </c>
      <c r="O17" s="15">
        <v>51.08</v>
      </c>
      <c r="P17" s="15"/>
      <c r="Q17" s="15"/>
      <c r="R17" s="15">
        <v>83</v>
      </c>
      <c r="S17" s="15">
        <v>82</v>
      </c>
      <c r="T17" s="15">
        <v>90</v>
      </c>
      <c r="U17" s="15">
        <v>103</v>
      </c>
      <c r="V17" s="15">
        <v>112</v>
      </c>
      <c r="W17" s="15">
        <v>152</v>
      </c>
      <c r="X17" s="15">
        <v>266</v>
      </c>
      <c r="Y17" s="17">
        <f t="shared" ref="Y17:AI17" si="2">Y12-SUM(Y13:Y16)</f>
        <v>3462.8500000000004</v>
      </c>
      <c r="Z17" s="17">
        <f t="shared" si="2"/>
        <v>4205.649999999996</v>
      </c>
      <c r="AA17" s="17">
        <f t="shared" si="2"/>
        <v>5529.1100000000024</v>
      </c>
      <c r="AB17" s="17">
        <f t="shared" si="2"/>
        <v>337.85000000000218</v>
      </c>
      <c r="AC17" s="17">
        <f t="shared" si="2"/>
        <v>383.35000000000582</v>
      </c>
      <c r="AD17" s="17">
        <f t="shared" si="2"/>
        <v>661.12000000000626</v>
      </c>
      <c r="AE17" s="17">
        <f t="shared" si="2"/>
        <v>668.85999999998603</v>
      </c>
      <c r="AF17" s="17">
        <f t="shared" si="2"/>
        <v>753.38999999999214</v>
      </c>
      <c r="AG17" s="17">
        <f>AG12-SUM(AG13:AG16)</f>
        <v>1266.320000000007</v>
      </c>
      <c r="AH17" s="17">
        <f t="shared" si="2"/>
        <v>1345.0499999999956</v>
      </c>
      <c r="AI17" s="17">
        <f t="shared" si="2"/>
        <v>1239.179999999993</v>
      </c>
    </row>
    <row r="18" spans="1:37" x14ac:dyDescent="0.25">
      <c r="A18" s="13">
        <v>5</v>
      </c>
      <c r="B18" s="14" t="s">
        <v>55</v>
      </c>
      <c r="C18" s="15">
        <v>2868.21</v>
      </c>
      <c r="D18" s="16">
        <v>6043.93</v>
      </c>
      <c r="E18" s="16">
        <v>7079.47</v>
      </c>
      <c r="F18" s="16">
        <v>8305.23</v>
      </c>
      <c r="G18" s="16">
        <v>9941.7800000000007</v>
      </c>
      <c r="H18" s="16">
        <v>11483.46</v>
      </c>
      <c r="I18" s="15">
        <v>13401.4</v>
      </c>
      <c r="J18" s="15">
        <v>14006.82</v>
      </c>
      <c r="K18" s="15">
        <v>14870.05</v>
      </c>
      <c r="L18" s="15">
        <v>15998.58</v>
      </c>
      <c r="M18" s="15">
        <v>17354.599999999999</v>
      </c>
      <c r="N18" s="15">
        <v>19870.27</v>
      </c>
      <c r="O18" s="15">
        <v>21412.400000000001</v>
      </c>
      <c r="P18" s="15">
        <v>22185</v>
      </c>
      <c r="Q18" s="15">
        <v>31124</v>
      </c>
      <c r="R18" s="15">
        <v>38754</v>
      </c>
      <c r="S18" s="15">
        <v>41469</v>
      </c>
      <c r="T18" s="15">
        <v>47828</v>
      </c>
      <c r="U18" s="15">
        <v>53509</v>
      </c>
      <c r="V18" s="15">
        <v>60635</v>
      </c>
      <c r="W18" s="15">
        <v>68242</v>
      </c>
      <c r="X18" s="15">
        <v>67157</v>
      </c>
      <c r="Y18" s="17">
        <v>66286.099999999991</v>
      </c>
      <c r="Z18" s="17">
        <v>77512.430000000037</v>
      </c>
      <c r="AA18" s="18">
        <v>86699.26999999999</v>
      </c>
      <c r="AB18" s="17">
        <v>100178.66999999998</v>
      </c>
      <c r="AC18" s="18">
        <v>111358.54000000002</v>
      </c>
      <c r="AD18" s="17">
        <v>107103.55000000006</v>
      </c>
      <c r="AE18" s="18">
        <v>121657.83000000005</v>
      </c>
      <c r="AF18" s="17">
        <v>132126.62999999989</v>
      </c>
      <c r="AG18" s="18">
        <v>144395.30000000002</v>
      </c>
      <c r="AH18" s="17">
        <v>167623.57999999996</v>
      </c>
      <c r="AI18" s="17">
        <v>173523.58999999994</v>
      </c>
      <c r="AK18" s="2" t="s">
        <v>56</v>
      </c>
    </row>
    <row r="19" spans="1:37" x14ac:dyDescent="0.25">
      <c r="A19" s="19"/>
      <c r="B19" s="14" t="s">
        <v>57</v>
      </c>
      <c r="C19" s="15">
        <v>1812.04</v>
      </c>
      <c r="D19" s="16">
        <v>3377.79</v>
      </c>
      <c r="E19" s="16">
        <v>4220.7</v>
      </c>
      <c r="F19" s="16">
        <v>5379.3</v>
      </c>
      <c r="G19" s="16">
        <v>6215.85</v>
      </c>
      <c r="H19" s="16">
        <v>7076.81</v>
      </c>
      <c r="I19" s="15">
        <v>7980.01</v>
      </c>
      <c r="J19" s="15">
        <v>8436.6200000000008</v>
      </c>
      <c r="K19" s="15">
        <v>9114.43</v>
      </c>
      <c r="L19" s="15">
        <v>10075.459999999999</v>
      </c>
      <c r="M19" s="15">
        <v>11445.41</v>
      </c>
      <c r="N19" s="15">
        <v>13466.15</v>
      </c>
      <c r="O19" s="15">
        <v>14638.2</v>
      </c>
      <c r="P19" s="15">
        <v>15208</v>
      </c>
      <c r="Q19" s="15">
        <v>21616</v>
      </c>
      <c r="R19" s="15">
        <v>27932</v>
      </c>
      <c r="S19" s="15">
        <v>30024</v>
      </c>
      <c r="T19" s="15">
        <v>35719</v>
      </c>
      <c r="U19" s="15">
        <v>39251</v>
      </c>
      <c r="V19" s="15">
        <v>45349</v>
      </c>
      <c r="W19" s="15">
        <v>52364</v>
      </c>
      <c r="X19" s="15">
        <v>56415</v>
      </c>
      <c r="Y19" s="17">
        <v>53703.26</v>
      </c>
      <c r="Z19" s="17">
        <v>63499.38</v>
      </c>
      <c r="AA19" s="18">
        <v>70303.62999999999</v>
      </c>
      <c r="AB19" s="17">
        <v>81297.560000000012</v>
      </c>
      <c r="AC19" s="18">
        <v>90853.200000000012</v>
      </c>
      <c r="AD19" s="17">
        <v>87948.10000000002</v>
      </c>
      <c r="AE19" s="18">
        <v>99537.64</v>
      </c>
      <c r="AF19" s="17">
        <v>108596.80999999998</v>
      </c>
      <c r="AG19" s="18">
        <v>116923.5</v>
      </c>
      <c r="AH19" s="17">
        <v>138016.38999999996</v>
      </c>
      <c r="AI19" s="17">
        <v>143704.20999999996</v>
      </c>
      <c r="AK19" s="2">
        <v>2055</v>
      </c>
    </row>
    <row r="20" spans="1:37" x14ac:dyDescent="0.25">
      <c r="A20" s="19"/>
      <c r="B20" s="14" t="s">
        <v>58</v>
      </c>
      <c r="C20" s="15">
        <v>235.79</v>
      </c>
      <c r="D20" s="16">
        <v>57.36</v>
      </c>
      <c r="E20" s="16">
        <v>75.900000000000006</v>
      </c>
      <c r="F20" s="16">
        <v>77.16</v>
      </c>
      <c r="G20" s="16">
        <v>84.31</v>
      </c>
      <c r="H20" s="16">
        <v>78.510000000000005</v>
      </c>
      <c r="I20" s="15">
        <v>43.86</v>
      </c>
      <c r="J20" s="15">
        <v>75.989999999999995</v>
      </c>
      <c r="K20" s="15">
        <v>68.63</v>
      </c>
      <c r="L20" s="15">
        <v>56.27</v>
      </c>
      <c r="M20" s="15">
        <v>55.14</v>
      </c>
      <c r="N20" s="15">
        <v>59.03</v>
      </c>
      <c r="O20" s="15">
        <v>50.65</v>
      </c>
      <c r="P20" s="15"/>
      <c r="Q20" s="15"/>
      <c r="R20" s="15">
        <v>148</v>
      </c>
      <c r="S20" s="15">
        <v>113</v>
      </c>
      <c r="T20" s="15">
        <v>106</v>
      </c>
      <c r="U20" s="15">
        <v>107</v>
      </c>
      <c r="V20" s="15">
        <v>103</v>
      </c>
      <c r="W20" s="15">
        <v>128</v>
      </c>
      <c r="X20" s="15">
        <v>105</v>
      </c>
      <c r="Y20" s="17">
        <v>105.14</v>
      </c>
      <c r="Z20" s="17">
        <v>154.63999999999999</v>
      </c>
      <c r="AA20" s="17">
        <v>145.74</v>
      </c>
      <c r="AB20" s="17">
        <v>131.52000000000001</v>
      </c>
      <c r="AC20" s="17">
        <v>126.87000000000002</v>
      </c>
      <c r="AD20" s="17">
        <v>102.35000000000001</v>
      </c>
      <c r="AE20" s="17">
        <v>88.22</v>
      </c>
      <c r="AF20" s="17">
        <v>120.42999999999999</v>
      </c>
      <c r="AG20" s="17">
        <v>116.61999999999998</v>
      </c>
      <c r="AH20" s="17">
        <v>123.57000000000001</v>
      </c>
      <c r="AI20" s="17">
        <v>140.26000000000002</v>
      </c>
      <c r="AJ20" s="2" t="s">
        <v>38</v>
      </c>
      <c r="AK20" s="2">
        <v>2058</v>
      </c>
    </row>
    <row r="21" spans="1:37" x14ac:dyDescent="0.25">
      <c r="A21" s="19"/>
      <c r="B21" s="14" t="s">
        <v>59</v>
      </c>
      <c r="C21" s="15">
        <v>444.98</v>
      </c>
      <c r="D21" s="16">
        <v>851.35</v>
      </c>
      <c r="E21" s="16">
        <v>941.42</v>
      </c>
      <c r="F21" s="16">
        <v>981.27</v>
      </c>
      <c r="G21" s="16">
        <v>1276.72</v>
      </c>
      <c r="H21" s="16">
        <v>1219.5</v>
      </c>
      <c r="I21" s="15">
        <v>1380.54</v>
      </c>
      <c r="J21" s="15">
        <v>1602.4</v>
      </c>
      <c r="K21" s="15">
        <v>1843.61</v>
      </c>
      <c r="L21" s="15">
        <v>1800.06</v>
      </c>
      <c r="M21" s="15">
        <v>1869.43</v>
      </c>
      <c r="N21" s="15">
        <v>2037.44</v>
      </c>
      <c r="O21" s="15">
        <v>2261.19</v>
      </c>
      <c r="P21" s="15"/>
      <c r="Q21" s="15"/>
      <c r="R21" s="15">
        <v>3304</v>
      </c>
      <c r="S21" s="15">
        <v>3476</v>
      </c>
      <c r="T21" s="15">
        <v>3836</v>
      </c>
      <c r="U21" s="15">
        <v>4134</v>
      </c>
      <c r="V21" s="15">
        <v>4450</v>
      </c>
      <c r="W21" s="15">
        <v>4971</v>
      </c>
      <c r="X21" s="15">
        <v>5871</v>
      </c>
      <c r="Y21" s="17">
        <v>5871.09</v>
      </c>
      <c r="Z21" s="17">
        <v>6261.4500000000007</v>
      </c>
      <c r="AA21" s="17">
        <v>7605.74</v>
      </c>
      <c r="AB21" s="17">
        <v>8202.14</v>
      </c>
      <c r="AC21" s="17">
        <v>9021.35</v>
      </c>
      <c r="AD21" s="17">
        <v>7751.76</v>
      </c>
      <c r="AE21" s="17">
        <v>8337.7999999999993</v>
      </c>
      <c r="AF21" s="17">
        <v>9950.86</v>
      </c>
      <c r="AG21" s="17">
        <v>11586.409999999998</v>
      </c>
      <c r="AH21" s="17">
        <v>12255.58</v>
      </c>
      <c r="AI21" s="17">
        <v>12468.269999999999</v>
      </c>
      <c r="AJ21" s="2" t="s">
        <v>38</v>
      </c>
      <c r="AK21" s="2">
        <v>2061</v>
      </c>
    </row>
    <row r="22" spans="1:37" x14ac:dyDescent="0.25">
      <c r="A22" s="19"/>
      <c r="B22" s="14" t="s">
        <v>45</v>
      </c>
      <c r="C22" s="15">
        <v>375.4</v>
      </c>
      <c r="D22" s="16">
        <v>1757.43</v>
      </c>
      <c r="E22" s="16">
        <v>1841.45</v>
      </c>
      <c r="F22" s="16">
        <v>1867.5</v>
      </c>
      <c r="G22" s="16">
        <v>2364.9</v>
      </c>
      <c r="H22" s="16">
        <v>3108.64</v>
      </c>
      <c r="I22" s="15">
        <v>3996.99</v>
      </c>
      <c r="J22" s="15">
        <v>3891.81</v>
      </c>
      <c r="K22" s="15">
        <v>3843.38</v>
      </c>
      <c r="L22" s="15">
        <v>4066.79</v>
      </c>
      <c r="M22" s="15">
        <v>3984.62</v>
      </c>
      <c r="N22" s="15">
        <v>4307.6499999999996</v>
      </c>
      <c r="O22" s="15">
        <v>4462.3599999999997</v>
      </c>
      <c r="P22" s="15"/>
      <c r="Q22" s="15"/>
      <c r="R22" s="15">
        <v>7370</v>
      </c>
      <c r="S22" s="15">
        <v>7855</v>
      </c>
      <c r="T22" s="15">
        <v>8168</v>
      </c>
      <c r="U22" s="15">
        <v>10017</v>
      </c>
      <c r="V22" s="15">
        <v>10733</v>
      </c>
      <c r="W22" s="15">
        <v>10779</v>
      </c>
      <c r="X22" s="15">
        <v>4765</v>
      </c>
      <c r="Y22" s="17">
        <f>Y18-Y19-Y20-Y21</f>
        <v>6606.6099999999897</v>
      </c>
      <c r="Z22" s="17">
        <f t="shared" ref="Z22:AI22" si="3">Z18-Z19-Z20-Z21</f>
        <v>7596.9600000000391</v>
      </c>
      <c r="AA22" s="17">
        <f t="shared" si="3"/>
        <v>8644.16</v>
      </c>
      <c r="AB22" s="17">
        <f t="shared" si="3"/>
        <v>10547.449999999972</v>
      </c>
      <c r="AC22" s="17">
        <f t="shared" si="3"/>
        <v>11357.120000000012</v>
      </c>
      <c r="AD22" s="17">
        <f t="shared" si="3"/>
        <v>11301.340000000042</v>
      </c>
      <c r="AE22" s="17">
        <f t="shared" si="3"/>
        <v>13694.170000000046</v>
      </c>
      <c r="AF22" s="17">
        <f t="shared" si="3"/>
        <v>13458.529999999904</v>
      </c>
      <c r="AG22" s="17">
        <f t="shared" si="3"/>
        <v>15768.77000000002</v>
      </c>
      <c r="AH22" s="17">
        <f t="shared" si="3"/>
        <v>17228.04</v>
      </c>
      <c r="AI22" s="17">
        <f t="shared" si="3"/>
        <v>17210.849999999977</v>
      </c>
    </row>
    <row r="23" spans="1:37" x14ac:dyDescent="0.25">
      <c r="A23" s="13">
        <v>6</v>
      </c>
      <c r="B23" s="14" t="s">
        <v>60</v>
      </c>
      <c r="C23" s="15">
        <v>2138.23</v>
      </c>
      <c r="D23" s="16">
        <v>4287.95</v>
      </c>
      <c r="E23" s="16">
        <v>5094.2</v>
      </c>
      <c r="F23" s="16">
        <v>6881.2</v>
      </c>
      <c r="G23" s="16">
        <v>10056.780000000001</v>
      </c>
      <c r="H23" s="16">
        <v>14285.92</v>
      </c>
      <c r="I23" s="15">
        <v>14219.88</v>
      </c>
      <c r="J23" s="15">
        <v>11555.08</v>
      </c>
      <c r="K23" s="15">
        <v>12196.1</v>
      </c>
      <c r="L23" s="15">
        <v>13605.22</v>
      </c>
      <c r="M23" s="15">
        <v>18300.14</v>
      </c>
      <c r="N23" s="15">
        <v>20255.45</v>
      </c>
      <c r="O23" s="15">
        <v>22103.75</v>
      </c>
      <c r="P23" s="15">
        <v>24261</v>
      </c>
      <c r="Q23" s="15">
        <v>32941</v>
      </c>
      <c r="R23" s="15">
        <v>56149</v>
      </c>
      <c r="S23" s="15">
        <v>57405</v>
      </c>
      <c r="T23" s="15">
        <v>61166</v>
      </c>
      <c r="U23" s="15">
        <v>69478</v>
      </c>
      <c r="V23" s="15">
        <v>74896</v>
      </c>
      <c r="W23" s="15">
        <v>93611</v>
      </c>
      <c r="X23" s="15">
        <v>96771</v>
      </c>
      <c r="Y23" s="17">
        <v>96770.939999999988</v>
      </c>
      <c r="Z23" s="17">
        <v>131400.85000000003</v>
      </c>
      <c r="AA23" s="18">
        <v>145745.07</v>
      </c>
      <c r="AB23" s="17">
        <v>160211.49</v>
      </c>
      <c r="AC23" s="18">
        <v>183954.61</v>
      </c>
      <c r="AD23" s="17">
        <v>208473.03999999998</v>
      </c>
      <c r="AE23" s="18">
        <v>198946.09999999998</v>
      </c>
      <c r="AF23" s="17">
        <v>241599.2900000001</v>
      </c>
      <c r="AG23" s="18">
        <v>238328.28999999998</v>
      </c>
      <c r="AH23" s="17">
        <v>275102.90000000002</v>
      </c>
      <c r="AI23" s="17">
        <v>276618.31999999995</v>
      </c>
      <c r="AJ23" s="2" t="s">
        <v>38</v>
      </c>
      <c r="AK23" s="2">
        <v>2071</v>
      </c>
    </row>
    <row r="24" spans="1:37" x14ac:dyDescent="0.25">
      <c r="A24" s="13">
        <v>7</v>
      </c>
      <c r="B24" s="14" t="s">
        <v>61</v>
      </c>
      <c r="C24" s="15">
        <v>139.54</v>
      </c>
      <c r="D24" s="16">
        <v>239.69</v>
      </c>
      <c r="E24" s="16">
        <v>250.56</v>
      </c>
      <c r="F24" s="16">
        <v>370.64</v>
      </c>
      <c r="G24" s="16">
        <v>571.83000000000004</v>
      </c>
      <c r="H24" s="16">
        <v>606.64</v>
      </c>
      <c r="I24" s="15">
        <v>695.32</v>
      </c>
      <c r="J24" s="15">
        <v>667.79</v>
      </c>
      <c r="K24" s="15">
        <v>980.64</v>
      </c>
      <c r="L24" s="15">
        <v>1145.17</v>
      </c>
      <c r="M24" s="15">
        <v>1447.57</v>
      </c>
      <c r="N24" s="15">
        <v>1659.16</v>
      </c>
      <c r="O24" s="15">
        <v>1435.26</v>
      </c>
      <c r="P24" s="15"/>
      <c r="Q24" s="15"/>
      <c r="R24" s="15">
        <v>1980</v>
      </c>
      <c r="S24" s="15">
        <v>2570</v>
      </c>
      <c r="T24" s="15">
        <v>2469</v>
      </c>
      <c r="U24" s="15">
        <v>3692</v>
      </c>
      <c r="V24" s="15">
        <v>5286</v>
      </c>
      <c r="W24" s="15">
        <v>5069</v>
      </c>
      <c r="X24" s="15">
        <v>5486</v>
      </c>
      <c r="Y24" s="17">
        <v>5485.7799999999988</v>
      </c>
      <c r="Z24" s="17">
        <v>5124.9400000000014</v>
      </c>
      <c r="AA24" s="17">
        <v>5023.6999999999989</v>
      </c>
      <c r="AB24" s="17">
        <v>6714.52</v>
      </c>
      <c r="AC24" s="17">
        <v>7819.8799999999992</v>
      </c>
      <c r="AD24" s="17">
        <v>7745.28</v>
      </c>
      <c r="AE24" s="17">
        <v>5661.1400000000012</v>
      </c>
      <c r="AF24" s="17">
        <v>6386.62</v>
      </c>
      <c r="AG24" s="17">
        <v>7455.6200000000017</v>
      </c>
      <c r="AH24" s="17">
        <v>10166.01</v>
      </c>
      <c r="AI24" s="17">
        <v>6511.79</v>
      </c>
      <c r="AJ24" s="2" t="s">
        <v>38</v>
      </c>
      <c r="AK24" s="2">
        <v>3605</v>
      </c>
    </row>
    <row r="25" spans="1:37" x14ac:dyDescent="0.25">
      <c r="A25" s="13">
        <v>8</v>
      </c>
      <c r="B25" s="14" t="s">
        <v>62</v>
      </c>
      <c r="C25" s="15">
        <v>2450</v>
      </c>
      <c r="D25" s="16">
        <v>5377</v>
      </c>
      <c r="E25" s="16">
        <v>6066</v>
      </c>
      <c r="F25" s="16">
        <v>7500</v>
      </c>
      <c r="G25" s="16">
        <v>8700</v>
      </c>
      <c r="H25" s="16">
        <v>9435</v>
      </c>
      <c r="I25" s="15">
        <v>12060</v>
      </c>
      <c r="J25" s="15">
        <v>17499</v>
      </c>
      <c r="K25" s="15">
        <v>24176</v>
      </c>
      <c r="L25" s="15">
        <v>25160</v>
      </c>
      <c r="M25" s="15">
        <v>23280</v>
      </c>
      <c r="N25" s="15">
        <v>23077</v>
      </c>
      <c r="O25" s="15">
        <v>24014</v>
      </c>
      <c r="P25" s="15">
        <v>31328</v>
      </c>
      <c r="Q25" s="15">
        <v>43751</v>
      </c>
      <c r="R25" s="15">
        <v>58443</v>
      </c>
      <c r="S25" s="15">
        <v>63844</v>
      </c>
      <c r="T25" s="15">
        <v>72822</v>
      </c>
      <c r="U25" s="15">
        <v>85000</v>
      </c>
      <c r="V25" s="15">
        <v>92000</v>
      </c>
      <c r="W25" s="15">
        <v>117671</v>
      </c>
      <c r="X25" s="15">
        <v>139419</v>
      </c>
      <c r="Y25" s="17">
        <v>139419</v>
      </c>
      <c r="Z25" s="17">
        <v>110172.95999999999</v>
      </c>
      <c r="AA25" s="18">
        <v>100281.69</v>
      </c>
      <c r="AB25" s="17">
        <v>101327</v>
      </c>
      <c r="AC25" s="18">
        <v>108688.35</v>
      </c>
      <c r="AD25" s="17">
        <v>541330.14</v>
      </c>
      <c r="AE25" s="18">
        <v>288968.53999999998</v>
      </c>
      <c r="AF25" s="17">
        <v>272802.38</v>
      </c>
      <c r="AG25" s="18">
        <v>211814.39</v>
      </c>
      <c r="AH25" s="17">
        <v>197420</v>
      </c>
      <c r="AI25" s="17">
        <v>203420</v>
      </c>
      <c r="AJ25" s="2" t="s">
        <v>38</v>
      </c>
      <c r="AK25" s="2" t="s">
        <v>63</v>
      </c>
    </row>
    <row r="26" spans="1:37" x14ac:dyDescent="0.25">
      <c r="A26" s="13">
        <v>9</v>
      </c>
      <c r="B26" s="14" t="s">
        <v>64</v>
      </c>
      <c r="C26" s="15">
        <v>76.569999999999993</v>
      </c>
      <c r="D26" s="16">
        <v>93.28</v>
      </c>
      <c r="E26" s="16">
        <v>187.53</v>
      </c>
      <c r="F26" s="16">
        <v>174.7</v>
      </c>
      <c r="G26" s="16">
        <v>234.75</v>
      </c>
      <c r="H26" s="16">
        <v>265.86</v>
      </c>
      <c r="I26" s="15">
        <v>274.93</v>
      </c>
      <c r="J26" s="15">
        <v>362.25</v>
      </c>
      <c r="K26" s="15">
        <v>347.85</v>
      </c>
      <c r="L26" s="15">
        <v>438.26</v>
      </c>
      <c r="M26" s="15">
        <v>504.41</v>
      </c>
      <c r="N26" s="15">
        <v>468.1</v>
      </c>
      <c r="O26" s="15">
        <v>509.6</v>
      </c>
      <c r="P26" s="15">
        <v>611</v>
      </c>
      <c r="Q26" s="15">
        <v>895</v>
      </c>
      <c r="R26" s="15">
        <v>814</v>
      </c>
      <c r="S26" s="15">
        <v>496</v>
      </c>
      <c r="T26" s="15">
        <v>568</v>
      </c>
      <c r="U26" s="15">
        <v>513</v>
      </c>
      <c r="V26" s="15">
        <v>513</v>
      </c>
      <c r="W26" s="15">
        <v>515</v>
      </c>
      <c r="X26" s="15">
        <v>1355</v>
      </c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7" x14ac:dyDescent="0.25">
      <c r="A27" s="13">
        <v>10</v>
      </c>
      <c r="B27" s="14" t="s">
        <v>65</v>
      </c>
      <c r="C27" s="15">
        <v>197.38</v>
      </c>
      <c r="D27" s="16">
        <v>514.95000000000005</v>
      </c>
      <c r="E27" s="16">
        <v>468.94</v>
      </c>
      <c r="F27" s="16">
        <v>338.23</v>
      </c>
      <c r="G27" s="16">
        <v>343.91</v>
      </c>
      <c r="H27" s="16">
        <v>366.02</v>
      </c>
      <c r="I27" s="15">
        <v>398.52</v>
      </c>
      <c r="J27" s="15">
        <v>367.74</v>
      </c>
      <c r="K27" s="15">
        <v>356.97</v>
      </c>
      <c r="L27" s="15">
        <v>669.02</v>
      </c>
      <c r="M27" s="15">
        <v>822.41</v>
      </c>
      <c r="N27" s="15">
        <v>2496.58</v>
      </c>
      <c r="O27" s="15">
        <v>1378.86</v>
      </c>
      <c r="P27" s="15">
        <v>11011</v>
      </c>
      <c r="Q27" s="15">
        <v>16672</v>
      </c>
      <c r="R27" s="15">
        <v>16790</v>
      </c>
      <c r="S27" s="15">
        <v>18588</v>
      </c>
      <c r="T27" s="15">
        <v>1528</v>
      </c>
      <c r="U27" s="15">
        <v>1256</v>
      </c>
      <c r="V27" s="15">
        <v>995</v>
      </c>
      <c r="W27" s="15">
        <v>1362</v>
      </c>
      <c r="X27" s="15">
        <v>1779</v>
      </c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7" x14ac:dyDescent="0.25">
      <c r="A28" s="13">
        <v>11</v>
      </c>
      <c r="B28" s="14" t="s">
        <v>66</v>
      </c>
      <c r="C28" s="15">
        <v>1835.04</v>
      </c>
      <c r="D28" s="16">
        <v>3433.78</v>
      </c>
      <c r="E28" s="16">
        <v>2705.7</v>
      </c>
      <c r="F28" s="16">
        <v>2587.12</v>
      </c>
      <c r="G28" s="16">
        <v>7008.61</v>
      </c>
      <c r="H28" s="16">
        <v>4031.51</v>
      </c>
      <c r="I28" s="15">
        <v>3432.16</v>
      </c>
      <c r="J28" s="15">
        <v>5157.3500000000004</v>
      </c>
      <c r="K28" s="15">
        <v>7578.41</v>
      </c>
      <c r="L28" s="15">
        <v>3005.4</v>
      </c>
      <c r="M28" s="15">
        <v>7064.93</v>
      </c>
      <c r="N28" s="15">
        <v>5758.71</v>
      </c>
      <c r="O28" s="15">
        <v>11087.42</v>
      </c>
      <c r="P28" s="15">
        <v>7734</v>
      </c>
      <c r="Q28" s="15"/>
      <c r="R28" s="15">
        <v>12807</v>
      </c>
      <c r="S28" s="15">
        <v>19695</v>
      </c>
      <c r="T28" s="15">
        <v>7574</v>
      </c>
      <c r="U28" s="15">
        <v>5374</v>
      </c>
      <c r="V28" s="15">
        <v>7140</v>
      </c>
      <c r="W28" s="15">
        <v>14041</v>
      </c>
      <c r="X28" s="15">
        <v>17283</v>
      </c>
      <c r="Y28" s="17"/>
      <c r="Z28" s="17"/>
      <c r="AA28" s="18"/>
      <c r="AB28" s="17"/>
      <c r="AC28" s="18"/>
      <c r="AD28" s="17"/>
      <c r="AE28" s="18"/>
      <c r="AF28" s="17"/>
      <c r="AG28" s="18"/>
      <c r="AH28" s="17"/>
      <c r="AI28" s="17"/>
    </row>
    <row r="29" spans="1:37" s="8" customFormat="1" ht="14.25" x14ac:dyDescent="0.25">
      <c r="A29" s="9" t="s">
        <v>67</v>
      </c>
      <c r="B29" s="20"/>
      <c r="C29" s="11">
        <v>26542.55</v>
      </c>
      <c r="D29" s="11">
        <v>42410.7</v>
      </c>
      <c r="E29" s="11">
        <v>47958.31</v>
      </c>
      <c r="F29" s="11">
        <v>54849.96</v>
      </c>
      <c r="G29" s="11">
        <v>64178.61</v>
      </c>
      <c r="H29" s="11">
        <v>73372.02</v>
      </c>
      <c r="I29" s="11">
        <v>80729.289999999994</v>
      </c>
      <c r="J29" s="11">
        <v>89214.79</v>
      </c>
      <c r="K29" s="11">
        <v>105372.66</v>
      </c>
      <c r="L29" s="11">
        <v>119363.3</v>
      </c>
      <c r="M29" s="11">
        <v>124996.11</v>
      </c>
      <c r="N29" s="11">
        <v>155103.65</v>
      </c>
      <c r="O29" s="11">
        <v>196484.02</v>
      </c>
      <c r="P29" s="11">
        <v>239171</v>
      </c>
      <c r="Q29" s="11">
        <v>352996</v>
      </c>
      <c r="R29" s="11">
        <v>375549</v>
      </c>
      <c r="S29" s="11">
        <v>464177</v>
      </c>
      <c r="T29" s="11">
        <v>520313</v>
      </c>
      <c r="U29" s="11">
        <v>536928</v>
      </c>
      <c r="V29" s="11">
        <v>558471</v>
      </c>
      <c r="W29" s="11">
        <v>539858</v>
      </c>
      <c r="X29" s="21">
        <v>510968</v>
      </c>
      <c r="Y29" s="22">
        <f t="shared" ref="Y29:AI29" si="4">Y30+Y42+Y46+Y52+Y53+Y54+Y59+Y64+Y65</f>
        <v>789977.63000000012</v>
      </c>
      <c r="Z29" s="22">
        <f t="shared" si="4"/>
        <v>775838.07999999984</v>
      </c>
      <c r="AA29" s="22">
        <f t="shared" si="4"/>
        <v>870082.44</v>
      </c>
      <c r="AB29" s="22">
        <f t="shared" si="4"/>
        <v>895276.14999999991</v>
      </c>
      <c r="AC29" s="22">
        <f t="shared" si="4"/>
        <v>1132381.4100000001</v>
      </c>
      <c r="AD29" s="22">
        <f t="shared" si="4"/>
        <v>1804152.3300000005</v>
      </c>
      <c r="AE29" s="22">
        <f t="shared" si="4"/>
        <v>1774847.5800000005</v>
      </c>
      <c r="AF29" s="22">
        <f t="shared" si="4"/>
        <v>1934679.9899999998</v>
      </c>
      <c r="AG29" s="22">
        <f t="shared" si="4"/>
        <v>1735461.4999999988</v>
      </c>
      <c r="AH29" s="22">
        <f t="shared" si="4"/>
        <v>1692129.3900000004</v>
      </c>
      <c r="AI29" s="22">
        <f t="shared" si="4"/>
        <v>1768096.1200000006</v>
      </c>
    </row>
    <row r="30" spans="1:37" x14ac:dyDescent="0.25">
      <c r="A30" s="13">
        <v>1</v>
      </c>
      <c r="B30" s="14" t="s">
        <v>68</v>
      </c>
      <c r="C30" s="15">
        <v>5941.09</v>
      </c>
      <c r="D30" s="16">
        <v>10966.7</v>
      </c>
      <c r="E30" s="16">
        <v>13275.13</v>
      </c>
      <c r="F30" s="16">
        <v>16106.02</v>
      </c>
      <c r="G30" s="16">
        <v>19829.099999999999</v>
      </c>
      <c r="H30" s="16">
        <v>21289.360000000001</v>
      </c>
      <c r="I30" s="15">
        <v>23800.73</v>
      </c>
      <c r="J30" s="15">
        <v>25195.9</v>
      </c>
      <c r="K30" s="15">
        <v>26180.91</v>
      </c>
      <c r="L30" s="15">
        <v>28634.53</v>
      </c>
      <c r="M30" s="15">
        <v>35892.51</v>
      </c>
      <c r="N30" s="15">
        <v>44759.44</v>
      </c>
      <c r="O30" s="15">
        <v>52578.29</v>
      </c>
      <c r="P30" s="15">
        <v>64405</v>
      </c>
      <c r="Q30" s="15">
        <v>85147</v>
      </c>
      <c r="R30" s="15">
        <v>99518</v>
      </c>
      <c r="S30" s="15">
        <v>122409</v>
      </c>
      <c r="T30" s="15">
        <v>132568</v>
      </c>
      <c r="U30" s="15">
        <v>139170</v>
      </c>
      <c r="V30" s="15">
        <v>158556</v>
      </c>
      <c r="W30" s="15">
        <v>139027</v>
      </c>
      <c r="X30" s="15">
        <v>150455</v>
      </c>
      <c r="Y30" s="17">
        <f>SUM(Y31:Y41)</f>
        <v>80104.960000000006</v>
      </c>
      <c r="Z30" s="17">
        <f t="shared" ref="Z30:AI30" si="5">SUM(Z31:Z41)</f>
        <v>99648.48000000001</v>
      </c>
      <c r="AA30" s="17">
        <f t="shared" si="5"/>
        <v>112887.62000000001</v>
      </c>
      <c r="AB30" s="17">
        <f t="shared" si="5"/>
        <v>114918.47</v>
      </c>
      <c r="AC30" s="17">
        <f t="shared" si="5"/>
        <v>134188.28</v>
      </c>
      <c r="AD30" s="17">
        <f t="shared" si="5"/>
        <v>176882.24999999994</v>
      </c>
      <c r="AE30" s="17">
        <f t="shared" si="5"/>
        <v>274615.47000000003</v>
      </c>
      <c r="AF30" s="17">
        <f t="shared" si="5"/>
        <v>222431.82</v>
      </c>
      <c r="AG30" s="17">
        <f t="shared" si="5"/>
        <v>255094.69999999995</v>
      </c>
      <c r="AH30" s="17">
        <f t="shared" si="5"/>
        <v>201552.66</v>
      </c>
      <c r="AI30" s="17">
        <f t="shared" si="5"/>
        <v>212221.03999999995</v>
      </c>
    </row>
    <row r="31" spans="1:37" x14ac:dyDescent="0.25">
      <c r="A31" s="23" t="s">
        <v>69</v>
      </c>
      <c r="B31" s="14" t="s">
        <v>70</v>
      </c>
      <c r="C31" s="15">
        <v>2045.94</v>
      </c>
      <c r="D31" s="16">
        <v>3533.4</v>
      </c>
      <c r="E31" s="16">
        <v>3912.8</v>
      </c>
      <c r="F31" s="16">
        <v>4915.68</v>
      </c>
      <c r="G31" s="16">
        <v>6687.32</v>
      </c>
      <c r="H31" s="16">
        <v>7706.61</v>
      </c>
      <c r="I31" s="15">
        <v>8328.8799999999992</v>
      </c>
      <c r="J31" s="15">
        <v>8516.93</v>
      </c>
      <c r="K31" s="15">
        <v>9593.52</v>
      </c>
      <c r="L31" s="15">
        <v>10662.8</v>
      </c>
      <c r="M31" s="15">
        <v>13736.05</v>
      </c>
      <c r="N31" s="15">
        <v>18482.82</v>
      </c>
      <c r="O31" s="15">
        <v>24589.78</v>
      </c>
      <c r="P31" s="15">
        <v>28217</v>
      </c>
      <c r="Q31" s="15">
        <v>37271</v>
      </c>
      <c r="R31" s="15">
        <v>41550</v>
      </c>
      <c r="S31" s="15">
        <v>53966</v>
      </c>
      <c r="T31" s="15">
        <v>61624</v>
      </c>
      <c r="U31" s="15">
        <v>67597</v>
      </c>
      <c r="V31" s="15">
        <v>75908</v>
      </c>
      <c r="W31" s="15">
        <v>71001</v>
      </c>
      <c r="X31" s="15">
        <v>68768</v>
      </c>
      <c r="Y31" s="17">
        <v>29786.78</v>
      </c>
      <c r="Z31" s="17">
        <v>34039.760000000002</v>
      </c>
      <c r="AA31" s="17">
        <v>42397.840000000004</v>
      </c>
      <c r="AB31" s="17">
        <v>39003.509999999995</v>
      </c>
      <c r="AC31" s="17">
        <v>44339.789999999994</v>
      </c>
      <c r="AD31" s="17">
        <v>44397.069999999985</v>
      </c>
      <c r="AE31" s="17">
        <v>47039.119999999988</v>
      </c>
      <c r="AF31" s="17">
        <v>54228.970000000016</v>
      </c>
      <c r="AG31" s="17">
        <v>83952.819999999992</v>
      </c>
      <c r="AH31" s="17">
        <v>61294.749999999978</v>
      </c>
      <c r="AI31" s="17">
        <v>64679.069999999985</v>
      </c>
      <c r="AK31" s="2" t="s">
        <v>71</v>
      </c>
    </row>
    <row r="32" spans="1:37" x14ac:dyDescent="0.25">
      <c r="A32" s="23" t="s">
        <v>72</v>
      </c>
      <c r="B32" s="14" t="s">
        <v>73</v>
      </c>
      <c r="C32" s="15">
        <v>103.55</v>
      </c>
      <c r="D32" s="16">
        <v>207.29</v>
      </c>
      <c r="E32" s="16">
        <v>202.09</v>
      </c>
      <c r="F32" s="16">
        <v>259.26</v>
      </c>
      <c r="G32" s="16">
        <v>297.95999999999998</v>
      </c>
      <c r="H32" s="16">
        <v>341.8</v>
      </c>
      <c r="I32" s="15">
        <v>359.41</v>
      </c>
      <c r="J32" s="15">
        <v>441.99</v>
      </c>
      <c r="K32" s="15">
        <v>537.63</v>
      </c>
      <c r="L32" s="15">
        <v>534.71</v>
      </c>
      <c r="M32" s="15">
        <v>567.74</v>
      </c>
      <c r="N32" s="15">
        <v>644.20000000000005</v>
      </c>
      <c r="O32" s="15">
        <v>697.98</v>
      </c>
      <c r="P32" s="15"/>
      <c r="Q32" s="15"/>
      <c r="R32" s="15">
        <v>1145</v>
      </c>
      <c r="S32" s="15">
        <v>1294</v>
      </c>
      <c r="T32" s="15">
        <v>1293</v>
      </c>
      <c r="U32" s="15">
        <v>1364</v>
      </c>
      <c r="V32" s="15">
        <v>1962</v>
      </c>
      <c r="W32" s="15">
        <v>2050</v>
      </c>
      <c r="X32" s="15">
        <v>1964</v>
      </c>
      <c r="Y32" s="17">
        <v>1914.89</v>
      </c>
      <c r="Z32" s="17">
        <v>2266.6099999999992</v>
      </c>
      <c r="AA32" s="17">
        <v>2475.23</v>
      </c>
      <c r="AB32" s="17">
        <v>2506.9600000000005</v>
      </c>
      <c r="AC32" s="17">
        <v>2433.23</v>
      </c>
      <c r="AD32" s="17">
        <v>2123.3399999999997</v>
      </c>
      <c r="AE32" s="17">
        <v>2484.5</v>
      </c>
      <c r="AF32" s="17">
        <v>3211.92</v>
      </c>
      <c r="AG32" s="17">
        <v>3359.2000000000007</v>
      </c>
      <c r="AH32" s="17">
        <v>3040.3700000000008</v>
      </c>
      <c r="AI32" s="17">
        <v>3133.14</v>
      </c>
      <c r="AK32" s="2">
        <v>2205</v>
      </c>
    </row>
    <row r="33" spans="1:41" x14ac:dyDescent="0.25">
      <c r="A33" s="23" t="s">
        <v>74</v>
      </c>
      <c r="B33" s="14" t="s">
        <v>75</v>
      </c>
      <c r="C33" s="15">
        <v>1169.01</v>
      </c>
      <c r="D33" s="16">
        <v>1944.29</v>
      </c>
      <c r="E33" s="16">
        <v>2266.04</v>
      </c>
      <c r="F33" s="16">
        <v>2723.61</v>
      </c>
      <c r="G33" s="16">
        <v>3037.58</v>
      </c>
      <c r="H33" s="16">
        <v>3272.76</v>
      </c>
      <c r="I33" s="15">
        <v>3648.15</v>
      </c>
      <c r="J33" s="15">
        <v>4271.33</v>
      </c>
      <c r="K33" s="15">
        <v>4831.8100000000004</v>
      </c>
      <c r="L33" s="15">
        <v>5158.79</v>
      </c>
      <c r="M33" s="15">
        <v>6356.54</v>
      </c>
      <c r="N33" s="15">
        <v>6872.69</v>
      </c>
      <c r="O33" s="15">
        <v>7722.33</v>
      </c>
      <c r="P33" s="15"/>
      <c r="Q33" s="15"/>
      <c r="R33" s="15">
        <v>13084</v>
      </c>
      <c r="S33" s="15">
        <v>14038</v>
      </c>
      <c r="T33" s="15">
        <v>14783</v>
      </c>
      <c r="U33" s="15">
        <v>14416</v>
      </c>
      <c r="V33" s="15">
        <v>15604</v>
      </c>
      <c r="W33" s="15">
        <v>17056</v>
      </c>
      <c r="X33" s="15">
        <v>20310</v>
      </c>
      <c r="Y33" s="17">
        <v>18232.739999999998</v>
      </c>
      <c r="Z33" s="17">
        <v>19976.91</v>
      </c>
      <c r="AA33" s="17">
        <v>23029.53</v>
      </c>
      <c r="AB33" s="17">
        <v>23811.47</v>
      </c>
      <c r="AC33" s="17">
        <v>25503.420000000002</v>
      </c>
      <c r="AD33" s="17">
        <v>22406.98</v>
      </c>
      <c r="AE33" s="17">
        <v>25407.189999999995</v>
      </c>
      <c r="AF33" s="17">
        <v>25598.569999999992</v>
      </c>
      <c r="AG33" s="17">
        <v>25709.900000000012</v>
      </c>
      <c r="AH33" s="17">
        <v>31522.560000000001</v>
      </c>
      <c r="AI33" s="17">
        <v>36114.910000000011</v>
      </c>
      <c r="AK33" s="2" t="s">
        <v>76</v>
      </c>
      <c r="AL33" s="2" t="s">
        <v>77</v>
      </c>
      <c r="AO33" s="2" t="s">
        <v>78</v>
      </c>
    </row>
    <row r="34" spans="1:41" x14ac:dyDescent="0.25">
      <c r="A34" s="23" t="s">
        <v>79</v>
      </c>
      <c r="B34" s="14" t="s">
        <v>80</v>
      </c>
      <c r="C34" s="15">
        <v>707.07</v>
      </c>
      <c r="D34" s="16">
        <v>1439.34</v>
      </c>
      <c r="E34" s="16">
        <v>1540.13</v>
      </c>
      <c r="F34" s="16">
        <v>1914.25</v>
      </c>
      <c r="G34" s="16">
        <v>2339.71</v>
      </c>
      <c r="H34" s="16">
        <v>2653.31</v>
      </c>
      <c r="I34" s="15">
        <v>3093.76</v>
      </c>
      <c r="J34" s="15">
        <v>3335.23</v>
      </c>
      <c r="K34" s="15">
        <v>3617.06</v>
      </c>
      <c r="L34" s="15">
        <v>4115.8</v>
      </c>
      <c r="M34" s="15">
        <v>5146.57</v>
      </c>
      <c r="N34" s="15">
        <v>6125.46</v>
      </c>
      <c r="O34" s="15">
        <v>6988.57</v>
      </c>
      <c r="P34" s="15">
        <v>8769</v>
      </c>
      <c r="Q34" s="24">
        <v>10384</v>
      </c>
      <c r="R34" s="15">
        <v>15915</v>
      </c>
      <c r="S34" s="15">
        <v>20210</v>
      </c>
      <c r="T34" s="15">
        <v>20161</v>
      </c>
      <c r="U34" s="15">
        <v>22899</v>
      </c>
      <c r="V34" s="15">
        <v>23532</v>
      </c>
      <c r="W34" s="15">
        <v>10461</v>
      </c>
      <c r="X34" s="15">
        <v>15488</v>
      </c>
      <c r="Y34" s="17">
        <v>15160.420000000004</v>
      </c>
      <c r="Z34" s="17">
        <v>25981.510000000009</v>
      </c>
      <c r="AA34" s="17">
        <v>21923.029999999995</v>
      </c>
      <c r="AB34" s="17">
        <v>22011.180000000004</v>
      </c>
      <c r="AC34" s="17">
        <v>29304.239999999987</v>
      </c>
      <c r="AD34" s="17">
        <v>33911.940000000017</v>
      </c>
      <c r="AE34" s="17">
        <v>107569.55000000003</v>
      </c>
      <c r="AF34" s="17">
        <v>93013.280000000013</v>
      </c>
      <c r="AG34" s="17">
        <v>110074.31999999996</v>
      </c>
      <c r="AH34" s="17">
        <v>64174.600000000013</v>
      </c>
      <c r="AI34" s="17">
        <v>50608.439999999981</v>
      </c>
      <c r="AK34" s="2" t="s">
        <v>81</v>
      </c>
    </row>
    <row r="35" spans="1:41" x14ac:dyDescent="0.25">
      <c r="A35" s="23" t="s">
        <v>82</v>
      </c>
      <c r="B35" s="14" t="s">
        <v>83</v>
      </c>
      <c r="C35" s="15">
        <v>785.93</v>
      </c>
      <c r="D35" s="16">
        <v>1534</v>
      </c>
      <c r="E35" s="16">
        <v>1574.74</v>
      </c>
      <c r="F35" s="16">
        <v>1820.68</v>
      </c>
      <c r="G35" s="16">
        <v>2331.8200000000002</v>
      </c>
      <c r="H35" s="16">
        <v>3095.61</v>
      </c>
      <c r="I35" s="15">
        <v>3104.79</v>
      </c>
      <c r="J35" s="15">
        <v>3555.92</v>
      </c>
      <c r="K35" s="15">
        <v>3983.3</v>
      </c>
      <c r="L35" s="15">
        <v>4430.82</v>
      </c>
      <c r="M35" s="15">
        <v>4846.42</v>
      </c>
      <c r="N35" s="15">
        <v>5772.1</v>
      </c>
      <c r="O35" s="15">
        <v>6279.87</v>
      </c>
      <c r="P35" s="15">
        <v>9091</v>
      </c>
      <c r="Q35" s="15">
        <v>10392</v>
      </c>
      <c r="R35" s="15">
        <v>11911</v>
      </c>
      <c r="S35" s="15">
        <v>13571</v>
      </c>
      <c r="T35" s="15">
        <v>15521</v>
      </c>
      <c r="U35" s="15">
        <v>16267</v>
      </c>
      <c r="V35" s="15">
        <v>16783</v>
      </c>
      <c r="W35" s="15">
        <v>20591</v>
      </c>
      <c r="X35" s="15">
        <v>21157</v>
      </c>
      <c r="Y35" s="17">
        <v>861.94999999999993</v>
      </c>
      <c r="Z35" s="17">
        <v>1186.2400000000002</v>
      </c>
      <c r="AA35" s="17">
        <v>1132.2199999999998</v>
      </c>
      <c r="AB35" s="17">
        <v>588.71</v>
      </c>
      <c r="AC35" s="17">
        <v>1178.3499999999999</v>
      </c>
      <c r="AD35" s="17">
        <v>1268.2900000000004</v>
      </c>
      <c r="AE35" s="17">
        <v>399.26000000000016</v>
      </c>
      <c r="AF35" s="17">
        <v>1072.7</v>
      </c>
      <c r="AG35" s="17">
        <v>1062.2700000000004</v>
      </c>
      <c r="AH35" s="17">
        <v>1444.0900000000001</v>
      </c>
      <c r="AI35" s="17">
        <v>1555.72</v>
      </c>
      <c r="AK35" s="2">
        <v>2211</v>
      </c>
    </row>
    <row r="36" spans="1:41" x14ac:dyDescent="0.25">
      <c r="A36" s="23" t="s">
        <v>84</v>
      </c>
      <c r="B36" s="14" t="s">
        <v>85</v>
      </c>
      <c r="C36" s="15">
        <v>132.04</v>
      </c>
      <c r="D36" s="16">
        <v>522.5</v>
      </c>
      <c r="E36" s="16">
        <v>1389.92</v>
      </c>
      <c r="F36" s="16">
        <v>1639.16</v>
      </c>
      <c r="G36" s="16">
        <v>2015.28</v>
      </c>
      <c r="H36" s="16">
        <v>2037.07</v>
      </c>
      <c r="I36" s="15">
        <v>2089.3000000000002</v>
      </c>
      <c r="J36" s="15">
        <v>2528.0500000000002</v>
      </c>
      <c r="K36" s="15">
        <v>2528.38</v>
      </c>
      <c r="L36" s="15">
        <v>2866.32</v>
      </c>
      <c r="M36" s="15">
        <v>4093.2</v>
      </c>
      <c r="N36" s="15">
        <v>3698.31</v>
      </c>
      <c r="O36" s="15">
        <v>3585.98</v>
      </c>
      <c r="P36" s="15">
        <v>4694</v>
      </c>
      <c r="Q36" s="15">
        <v>9898</v>
      </c>
      <c r="R36" s="15">
        <v>9860</v>
      </c>
      <c r="S36" s="15">
        <v>11733</v>
      </c>
      <c r="T36" s="15">
        <v>11513</v>
      </c>
      <c r="U36" s="15">
        <v>8952</v>
      </c>
      <c r="V36" s="15">
        <v>14143</v>
      </c>
      <c r="W36" s="15">
        <v>6560</v>
      </c>
      <c r="X36" s="15">
        <v>7688</v>
      </c>
      <c r="Y36" s="17">
        <v>1139.3399999999999</v>
      </c>
      <c r="Z36" s="17">
        <v>1522.0100000000002</v>
      </c>
      <c r="AA36" s="17">
        <v>2659.73</v>
      </c>
      <c r="AB36" s="17">
        <v>3645.09</v>
      </c>
      <c r="AC36" s="17">
        <v>7000.23</v>
      </c>
      <c r="AD36" s="17">
        <v>14554.73</v>
      </c>
      <c r="AE36" s="17">
        <v>55200.499999999993</v>
      </c>
      <c r="AF36" s="17">
        <v>18266.900000000005</v>
      </c>
      <c r="AG36" s="17">
        <v>6966.7000000000007</v>
      </c>
      <c r="AH36" s="17">
        <v>8804.25</v>
      </c>
      <c r="AI36" s="17">
        <v>11195.180000000002</v>
      </c>
      <c r="AK36" s="2">
        <v>2216</v>
      </c>
    </row>
    <row r="37" spans="1:41" x14ac:dyDescent="0.25">
      <c r="A37" s="23" t="s">
        <v>86</v>
      </c>
      <c r="B37" s="14" t="s">
        <v>87</v>
      </c>
      <c r="C37" s="15">
        <v>95.32</v>
      </c>
      <c r="D37" s="16">
        <v>21.89</v>
      </c>
      <c r="E37" s="16">
        <v>65.97</v>
      </c>
      <c r="F37" s="16">
        <v>91.83</v>
      </c>
      <c r="G37" s="16">
        <v>95.61</v>
      </c>
      <c r="H37" s="16">
        <v>95.74</v>
      </c>
      <c r="I37" s="15">
        <v>89.67</v>
      </c>
      <c r="J37" s="15">
        <v>103.65</v>
      </c>
      <c r="K37" s="15">
        <v>112.94</v>
      </c>
      <c r="L37" s="15">
        <v>133.94</v>
      </c>
      <c r="M37" s="15">
        <v>167.31</v>
      </c>
      <c r="N37" s="15">
        <v>209.8</v>
      </c>
      <c r="O37" s="15">
        <v>247.23</v>
      </c>
      <c r="P37" s="15">
        <v>423</v>
      </c>
      <c r="Q37" s="15">
        <v>633</v>
      </c>
      <c r="R37" s="15">
        <v>1117</v>
      </c>
      <c r="S37" s="15">
        <v>774</v>
      </c>
      <c r="T37" s="15">
        <v>646</v>
      </c>
      <c r="U37" s="15">
        <v>705</v>
      </c>
      <c r="V37" s="15">
        <v>908</v>
      </c>
      <c r="W37" s="15">
        <v>816</v>
      </c>
      <c r="X37" s="15">
        <v>694</v>
      </c>
      <c r="Y37" s="17">
        <v>693.56999999999994</v>
      </c>
      <c r="Z37" s="17">
        <v>1545.0000000000002</v>
      </c>
      <c r="AA37" s="17">
        <v>1409.47</v>
      </c>
      <c r="AB37" s="17">
        <v>1436.1</v>
      </c>
      <c r="AC37" s="17">
        <v>1811.8200000000002</v>
      </c>
      <c r="AD37" s="17">
        <v>1634.2199999999998</v>
      </c>
      <c r="AE37" s="17">
        <v>1891.7799999999995</v>
      </c>
      <c r="AF37" s="17">
        <v>1924.5299999999997</v>
      </c>
      <c r="AG37" s="17">
        <v>2158.56</v>
      </c>
      <c r="AH37" s="17">
        <v>3369.7099999999991</v>
      </c>
      <c r="AI37" s="17">
        <v>3115.99</v>
      </c>
      <c r="AJ37" s="2" t="s">
        <v>38</v>
      </c>
      <c r="AK37" s="2">
        <v>2217</v>
      </c>
    </row>
    <row r="38" spans="1:41" x14ac:dyDescent="0.25">
      <c r="A38" s="23" t="s">
        <v>88</v>
      </c>
      <c r="B38" s="14" t="s">
        <v>89</v>
      </c>
      <c r="C38" s="15">
        <v>502.56</v>
      </c>
      <c r="D38" s="16">
        <v>817.74</v>
      </c>
      <c r="E38" s="16">
        <v>987.34</v>
      </c>
      <c r="F38" s="16">
        <v>1157.49</v>
      </c>
      <c r="G38" s="16">
        <v>1245.27</v>
      </c>
      <c r="H38" s="16">
        <v>1336.35</v>
      </c>
      <c r="I38" s="15">
        <v>960.94</v>
      </c>
      <c r="J38" s="15">
        <v>930.13</v>
      </c>
      <c r="K38" s="15">
        <v>967.24</v>
      </c>
      <c r="L38" s="15">
        <v>1001.47</v>
      </c>
      <c r="M38" s="15">
        <v>1010.78</v>
      </c>
      <c r="N38" s="15">
        <v>1078.02</v>
      </c>
      <c r="O38" s="15">
        <v>1124.0899999999999</v>
      </c>
      <c r="P38" s="15"/>
      <c r="Q38" s="15"/>
      <c r="R38" s="15">
        <v>1441</v>
      </c>
      <c r="S38" s="15">
        <v>1567</v>
      </c>
      <c r="T38" s="15">
        <v>1587</v>
      </c>
      <c r="U38" s="15">
        <v>1729</v>
      </c>
      <c r="V38" s="15">
        <v>2140</v>
      </c>
      <c r="W38" s="15">
        <v>2423</v>
      </c>
      <c r="X38" s="15">
        <v>2784</v>
      </c>
      <c r="Y38" s="17">
        <v>2783.5299999999997</v>
      </c>
      <c r="Z38" s="17">
        <v>2812.06</v>
      </c>
      <c r="AA38" s="17">
        <v>2737.86</v>
      </c>
      <c r="AB38" s="17">
        <v>3100.14</v>
      </c>
      <c r="AC38" s="17">
        <v>3123.6000000000004</v>
      </c>
      <c r="AD38" s="17">
        <v>2670.54</v>
      </c>
      <c r="AE38" s="17">
        <v>2789.04</v>
      </c>
      <c r="AF38" s="17">
        <v>2869.46</v>
      </c>
      <c r="AG38" s="17">
        <v>2897.74</v>
      </c>
      <c r="AH38" s="17">
        <v>2808.81</v>
      </c>
      <c r="AI38" s="17">
        <v>2829.7</v>
      </c>
      <c r="AJ38" s="2" t="s">
        <v>38</v>
      </c>
      <c r="AK38" s="2">
        <v>2221</v>
      </c>
    </row>
    <row r="39" spans="1:41" x14ac:dyDescent="0.25">
      <c r="A39" s="23" t="s">
        <v>90</v>
      </c>
      <c r="B39" s="14" t="s">
        <v>91</v>
      </c>
      <c r="C39" s="15">
        <v>300</v>
      </c>
      <c r="D39" s="16">
        <v>510.68</v>
      </c>
      <c r="E39" s="16">
        <v>591.16</v>
      </c>
      <c r="F39" s="16">
        <v>597.23</v>
      </c>
      <c r="G39" s="16">
        <v>751.56</v>
      </c>
      <c r="H39" s="16">
        <v>852.33</v>
      </c>
      <c r="I39" s="15">
        <v>888.19</v>
      </c>
      <c r="J39" s="15">
        <v>854.18</v>
      </c>
      <c r="K39" s="15">
        <v>779.1</v>
      </c>
      <c r="L39" s="15">
        <v>840.17</v>
      </c>
      <c r="M39" s="15">
        <v>1011.03</v>
      </c>
      <c r="N39" s="15">
        <v>1266.97</v>
      </c>
      <c r="O39" s="15">
        <v>1902.65</v>
      </c>
      <c r="P39" s="15">
        <v>1939</v>
      </c>
      <c r="Q39" s="15">
        <v>2298</v>
      </c>
      <c r="R39" s="15">
        <v>2238</v>
      </c>
      <c r="S39" s="15">
        <v>2806</v>
      </c>
      <c r="T39" s="15">
        <v>3322</v>
      </c>
      <c r="U39" s="15">
        <v>3642</v>
      </c>
      <c r="V39" s="15">
        <v>4226</v>
      </c>
      <c r="W39" s="15">
        <v>4122</v>
      </c>
      <c r="X39" s="15">
        <v>5601</v>
      </c>
      <c r="Y39" s="17">
        <v>5435.35</v>
      </c>
      <c r="Z39" s="17">
        <v>6051.3799999999983</v>
      </c>
      <c r="AA39" s="17">
        <v>7942.6900000000005</v>
      </c>
      <c r="AB39" s="17">
        <v>11570.670000000004</v>
      </c>
      <c r="AC39" s="17">
        <v>11732.539999999997</v>
      </c>
      <c r="AD39" s="17">
        <v>14534.419999999998</v>
      </c>
      <c r="AE39" s="17">
        <v>25549.47</v>
      </c>
      <c r="AF39" s="17">
        <v>15480.649999999998</v>
      </c>
      <c r="AG39" s="17">
        <v>13242.759999999998</v>
      </c>
      <c r="AH39" s="17">
        <v>18542.45</v>
      </c>
      <c r="AI39" s="17">
        <v>32561.269999999997</v>
      </c>
      <c r="AK39" s="2">
        <v>2230</v>
      </c>
    </row>
    <row r="40" spans="1:41" x14ac:dyDescent="0.25">
      <c r="A40" s="23" t="s">
        <v>92</v>
      </c>
      <c r="B40" s="14" t="s">
        <v>93</v>
      </c>
      <c r="C40" s="15">
        <v>90.86</v>
      </c>
      <c r="D40" s="16">
        <v>412.37</v>
      </c>
      <c r="E40" s="16">
        <v>715.68</v>
      </c>
      <c r="F40" s="16">
        <v>955.22</v>
      </c>
      <c r="G40" s="16">
        <v>994.27</v>
      </c>
      <c r="H40" s="16">
        <v>-128.6</v>
      </c>
      <c r="I40" s="15">
        <v>1210.9000000000001</v>
      </c>
      <c r="J40" s="15">
        <v>637</v>
      </c>
      <c r="K40" s="15">
        <v>-784.56</v>
      </c>
      <c r="L40" s="15">
        <v>-1127.96</v>
      </c>
      <c r="M40" s="15">
        <v>-1063.06</v>
      </c>
      <c r="N40" s="15">
        <v>580.32000000000005</v>
      </c>
      <c r="O40" s="15">
        <v>-591.91999999999996</v>
      </c>
      <c r="P40" s="15">
        <v>864</v>
      </c>
      <c r="Q40" s="15">
        <v>1132</v>
      </c>
      <c r="R40" s="15">
        <v>1152</v>
      </c>
      <c r="S40" s="15">
        <v>2323</v>
      </c>
      <c r="T40" s="15">
        <v>1940</v>
      </c>
      <c r="U40" s="15">
        <v>1452</v>
      </c>
      <c r="V40" s="15">
        <v>3090</v>
      </c>
      <c r="W40" s="15">
        <v>3700</v>
      </c>
      <c r="X40" s="15">
        <v>5773</v>
      </c>
      <c r="Y40" s="17">
        <v>3437.6099999999997</v>
      </c>
      <c r="Z40" s="17">
        <v>3520.7499999999986</v>
      </c>
      <c r="AA40" s="17">
        <v>6497.4100000000008</v>
      </c>
      <c r="AB40" s="17">
        <v>6417.26</v>
      </c>
      <c r="AC40" s="17">
        <v>6930.1399999999994</v>
      </c>
      <c r="AD40" s="17">
        <v>38746.379999999976</v>
      </c>
      <c r="AE40" s="17">
        <v>5451.9199999999992</v>
      </c>
      <c r="AF40" s="17">
        <v>5745.75</v>
      </c>
      <c r="AG40" s="17">
        <v>4423.8500000000013</v>
      </c>
      <c r="AH40" s="17">
        <v>5025.9500000000025</v>
      </c>
      <c r="AI40" s="17">
        <v>5196.5200000000023</v>
      </c>
      <c r="AK40" s="2">
        <v>2235</v>
      </c>
    </row>
    <row r="41" spans="1:41" x14ac:dyDescent="0.25">
      <c r="A41" s="23" t="s">
        <v>94</v>
      </c>
      <c r="B41" s="14" t="s">
        <v>95</v>
      </c>
      <c r="C41" s="15">
        <v>8.81</v>
      </c>
      <c r="D41" s="16">
        <v>23.2</v>
      </c>
      <c r="E41" s="16">
        <v>29.26</v>
      </c>
      <c r="F41" s="16">
        <v>31.61</v>
      </c>
      <c r="G41" s="16">
        <v>32.72</v>
      </c>
      <c r="H41" s="16">
        <v>26.38</v>
      </c>
      <c r="I41" s="15">
        <v>26.74</v>
      </c>
      <c r="J41" s="15">
        <v>21.49</v>
      </c>
      <c r="K41" s="15">
        <v>14.49</v>
      </c>
      <c r="L41" s="15">
        <v>17.670000000000002</v>
      </c>
      <c r="M41" s="15">
        <v>19.93</v>
      </c>
      <c r="N41" s="15">
        <v>28.75</v>
      </c>
      <c r="O41" s="15">
        <v>31.73</v>
      </c>
      <c r="P41" s="15"/>
      <c r="Q41" s="15"/>
      <c r="R41" s="15">
        <v>105</v>
      </c>
      <c r="S41" s="15">
        <v>127</v>
      </c>
      <c r="T41" s="15">
        <v>178</v>
      </c>
      <c r="U41" s="15">
        <v>144</v>
      </c>
      <c r="V41" s="15">
        <v>261</v>
      </c>
      <c r="W41" s="15">
        <v>247</v>
      </c>
      <c r="X41" s="15">
        <v>229</v>
      </c>
      <c r="Y41" s="17">
        <v>658.78000000000009</v>
      </c>
      <c r="Z41" s="17">
        <v>746.25</v>
      </c>
      <c r="AA41" s="17">
        <v>682.61000000000013</v>
      </c>
      <c r="AB41" s="17">
        <v>827.37999999999988</v>
      </c>
      <c r="AC41" s="17">
        <v>830.92</v>
      </c>
      <c r="AD41" s="17">
        <v>634.34</v>
      </c>
      <c r="AE41" s="17">
        <v>833.14</v>
      </c>
      <c r="AF41" s="17">
        <v>1019.09</v>
      </c>
      <c r="AG41" s="17">
        <v>1246.5800000000002</v>
      </c>
      <c r="AH41" s="17">
        <v>1525.1200000000003</v>
      </c>
      <c r="AI41" s="17">
        <v>1231.1000000000001</v>
      </c>
      <c r="AK41" s="2">
        <v>2220</v>
      </c>
    </row>
    <row r="42" spans="1:41" x14ac:dyDescent="0.25">
      <c r="A42" s="13">
        <v>2</v>
      </c>
      <c r="B42" s="14" t="s">
        <v>96</v>
      </c>
      <c r="C42" s="15">
        <v>2977.51</v>
      </c>
      <c r="D42" s="16">
        <v>591.57000000000005</v>
      </c>
      <c r="E42" s="16">
        <v>744.15</v>
      </c>
      <c r="F42" s="16">
        <v>806.32</v>
      </c>
      <c r="G42" s="16">
        <v>1037.8800000000001</v>
      </c>
      <c r="H42" s="16">
        <v>789.99</v>
      </c>
      <c r="I42" s="15">
        <v>1095.98</v>
      </c>
      <c r="J42" s="15">
        <v>240.17</v>
      </c>
      <c r="K42" s="15">
        <v>1014.44</v>
      </c>
      <c r="L42" s="15">
        <v>1480.68</v>
      </c>
      <c r="M42" s="15">
        <v>1490.86</v>
      </c>
      <c r="N42" s="15">
        <v>1906.88</v>
      </c>
      <c r="O42" s="15">
        <v>2511.6999999999998</v>
      </c>
      <c r="P42" s="15">
        <v>3322</v>
      </c>
      <c r="Q42" s="15">
        <v>4323</v>
      </c>
      <c r="R42" s="15">
        <v>3536</v>
      </c>
      <c r="S42" s="15">
        <v>7310</v>
      </c>
      <c r="T42" s="15">
        <v>7033</v>
      </c>
      <c r="U42" s="15">
        <v>5890</v>
      </c>
      <c r="V42" s="15">
        <v>6191</v>
      </c>
      <c r="W42" s="15">
        <v>6363</v>
      </c>
      <c r="X42" s="15">
        <v>6854</v>
      </c>
      <c r="Y42" s="17">
        <v>12810.059999999998</v>
      </c>
      <c r="Z42" s="17">
        <v>22279.280000000006</v>
      </c>
      <c r="AA42" s="17">
        <v>18917.189999999991</v>
      </c>
      <c r="AB42" s="17">
        <v>17363.480000000003</v>
      </c>
      <c r="AC42" s="17">
        <v>18819.930000000004</v>
      </c>
      <c r="AD42" s="17">
        <v>33925.300000000017</v>
      </c>
      <c r="AE42" s="17">
        <v>28367.159999999993</v>
      </c>
      <c r="AF42" s="17">
        <v>19825.589999999993</v>
      </c>
      <c r="AG42" s="17">
        <v>24078.18</v>
      </c>
      <c r="AH42" s="17">
        <v>56625.489999999991</v>
      </c>
      <c r="AI42" s="17">
        <v>35254.329999999987</v>
      </c>
      <c r="AK42" s="2" t="s">
        <v>97</v>
      </c>
    </row>
    <row r="43" spans="1:41" x14ac:dyDescent="0.25">
      <c r="A43" s="23" t="s">
        <v>69</v>
      </c>
      <c r="B43" s="14" t="s">
        <v>98</v>
      </c>
      <c r="C43" s="15">
        <v>2810.82</v>
      </c>
      <c r="D43" s="16">
        <v>432.35</v>
      </c>
      <c r="E43" s="16">
        <v>566.55999999999995</v>
      </c>
      <c r="F43" s="16">
        <v>576.26</v>
      </c>
      <c r="G43" s="16">
        <v>746.06</v>
      </c>
      <c r="H43" s="16">
        <v>707.54</v>
      </c>
      <c r="I43" s="15">
        <v>834.3</v>
      </c>
      <c r="J43" s="15">
        <v>914.57</v>
      </c>
      <c r="K43" s="15">
        <v>929.32</v>
      </c>
      <c r="L43" s="15">
        <v>1033.96</v>
      </c>
      <c r="M43" s="15">
        <v>1002.54</v>
      </c>
      <c r="N43" s="15">
        <v>1173.55</v>
      </c>
      <c r="O43" s="15">
        <v>1739.65</v>
      </c>
      <c r="P43" s="15">
        <v>2494</v>
      </c>
      <c r="Q43" s="15">
        <v>3677</v>
      </c>
      <c r="R43" s="15">
        <v>2481</v>
      </c>
      <c r="S43" s="15">
        <v>3728</v>
      </c>
      <c r="T43" s="15">
        <v>2806</v>
      </c>
      <c r="U43" s="15">
        <v>3044</v>
      </c>
      <c r="V43" s="15">
        <v>3526</v>
      </c>
      <c r="W43" s="15">
        <v>3747</v>
      </c>
      <c r="X43" s="15">
        <v>3988</v>
      </c>
      <c r="Y43" s="17">
        <v>3988.369999999999</v>
      </c>
      <c r="Z43" s="17">
        <v>3531.7500000000009</v>
      </c>
      <c r="AA43" s="17">
        <v>4449.7700000000013</v>
      </c>
      <c r="AB43" s="17">
        <v>4872.5700000000006</v>
      </c>
      <c r="AC43" s="17">
        <v>5116.74</v>
      </c>
      <c r="AD43" s="17">
        <v>3290.92</v>
      </c>
      <c r="AE43" s="17">
        <v>5707.3199999999979</v>
      </c>
      <c r="AF43" s="17">
        <v>5768.7</v>
      </c>
      <c r="AG43" s="17">
        <v>5137.62</v>
      </c>
      <c r="AH43" s="17">
        <v>4175.26</v>
      </c>
      <c r="AI43" s="17">
        <v>3517.7799999999997</v>
      </c>
      <c r="AJ43" s="2" t="s">
        <v>38</v>
      </c>
      <c r="AK43" s="2">
        <v>3453</v>
      </c>
    </row>
    <row r="44" spans="1:41" ht="18" x14ac:dyDescent="0.25">
      <c r="A44" s="23" t="s">
        <v>72</v>
      </c>
      <c r="B44" s="14" t="s">
        <v>99</v>
      </c>
      <c r="C44" s="15">
        <v>17.45</v>
      </c>
      <c r="D44" s="16">
        <v>25.14</v>
      </c>
      <c r="E44" s="16">
        <v>27.56</v>
      </c>
      <c r="F44" s="16">
        <v>28.75</v>
      </c>
      <c r="G44" s="16">
        <v>21.25</v>
      </c>
      <c r="H44" s="16">
        <v>32.04</v>
      </c>
      <c r="I44" s="15">
        <v>32.130000000000003</v>
      </c>
      <c r="J44" s="15">
        <v>36.92</v>
      </c>
      <c r="K44" s="15">
        <v>34.659999999999997</v>
      </c>
      <c r="L44" s="15">
        <v>46.28</v>
      </c>
      <c r="M44" s="15">
        <v>70.61</v>
      </c>
      <c r="N44" s="15">
        <v>101.84</v>
      </c>
      <c r="O44" s="15">
        <v>130.57</v>
      </c>
      <c r="P44" s="15"/>
      <c r="Q44" s="15"/>
      <c r="R44" s="15">
        <v>96</v>
      </c>
      <c r="S44" s="15">
        <v>99</v>
      </c>
      <c r="T44" s="15">
        <v>102</v>
      </c>
      <c r="U44" s="15">
        <v>88</v>
      </c>
      <c r="V44" s="15">
        <v>96</v>
      </c>
      <c r="W44" s="15">
        <v>108</v>
      </c>
      <c r="X44" s="15">
        <v>131</v>
      </c>
      <c r="Y44" s="17">
        <v>131.08000000000001</v>
      </c>
      <c r="Z44" s="17">
        <v>139.89000000000001</v>
      </c>
      <c r="AA44" s="17">
        <v>240.60000000000002</v>
      </c>
      <c r="AB44" s="17">
        <v>151.28999999999996</v>
      </c>
      <c r="AC44" s="17">
        <v>208.20999999999998</v>
      </c>
      <c r="AD44" s="17">
        <v>402.15999999999997</v>
      </c>
      <c r="AE44" s="17">
        <v>396.11000000000007</v>
      </c>
      <c r="AF44" s="17">
        <v>1081.28</v>
      </c>
      <c r="AG44" s="17">
        <v>424.8</v>
      </c>
      <c r="AH44" s="17">
        <v>635.82999999999993</v>
      </c>
      <c r="AI44" s="17">
        <v>721.91</v>
      </c>
      <c r="AJ44" s="2" t="s">
        <v>38</v>
      </c>
      <c r="AK44" s="2">
        <v>2425</v>
      </c>
    </row>
    <row r="45" spans="1:41" x14ac:dyDescent="0.25">
      <c r="A45" s="23" t="s">
        <v>74</v>
      </c>
      <c r="B45" s="14" t="s">
        <v>100</v>
      </c>
      <c r="C45" s="15">
        <v>149.24</v>
      </c>
      <c r="D45" s="16">
        <v>134.08000000000001</v>
      </c>
      <c r="E45" s="16">
        <v>150.03</v>
      </c>
      <c r="F45" s="16">
        <v>201.31</v>
      </c>
      <c r="G45" s="16">
        <v>270.57</v>
      </c>
      <c r="H45" s="16">
        <v>50.41</v>
      </c>
      <c r="I45" s="15">
        <v>229.55</v>
      </c>
      <c r="J45" s="15">
        <v>-711.32</v>
      </c>
      <c r="K45" s="15">
        <v>50.46</v>
      </c>
      <c r="L45" s="15">
        <v>400.44</v>
      </c>
      <c r="M45" s="15">
        <v>417.71</v>
      </c>
      <c r="N45" s="15">
        <v>631.49</v>
      </c>
      <c r="O45" s="15">
        <v>641.48</v>
      </c>
      <c r="P45" s="15"/>
      <c r="Q45" s="15"/>
      <c r="R45" s="15">
        <v>959</v>
      </c>
      <c r="S45" s="15">
        <v>3482</v>
      </c>
      <c r="T45" s="15">
        <v>4125</v>
      </c>
      <c r="U45" s="15">
        <v>2758</v>
      </c>
      <c r="V45" s="15">
        <v>2569</v>
      </c>
      <c r="W45" s="15">
        <v>2507</v>
      </c>
      <c r="X45" s="25">
        <v>21528</v>
      </c>
      <c r="Y45" s="17">
        <f>Y42-Y43-Y44</f>
        <v>8690.6099999999988</v>
      </c>
      <c r="Z45" s="17">
        <f t="shared" ref="Z45:AI45" si="6">Z42-Z43-Z44</f>
        <v>18607.640000000007</v>
      </c>
      <c r="AA45" s="17">
        <f t="shared" si="6"/>
        <v>14226.819999999991</v>
      </c>
      <c r="AB45" s="17">
        <f t="shared" si="6"/>
        <v>12339.620000000003</v>
      </c>
      <c r="AC45" s="17">
        <f t="shared" si="6"/>
        <v>13494.980000000005</v>
      </c>
      <c r="AD45" s="17">
        <f t="shared" si="6"/>
        <v>30232.220000000019</v>
      </c>
      <c r="AE45" s="17">
        <f t="shared" si="6"/>
        <v>22263.729999999996</v>
      </c>
      <c r="AF45" s="17">
        <f t="shared" si="6"/>
        <v>12975.609999999991</v>
      </c>
      <c r="AG45" s="17">
        <f t="shared" si="6"/>
        <v>18515.760000000002</v>
      </c>
      <c r="AH45" s="17">
        <f t="shared" si="6"/>
        <v>51814.399999999987</v>
      </c>
      <c r="AI45" s="17">
        <f t="shared" si="6"/>
        <v>31014.639999999989</v>
      </c>
    </row>
    <row r="46" spans="1:41" x14ac:dyDescent="0.25">
      <c r="A46" s="13">
        <v>3</v>
      </c>
      <c r="B46" s="14" t="s">
        <v>101</v>
      </c>
      <c r="C46" s="15">
        <v>3172.83</v>
      </c>
      <c r="D46" s="16">
        <v>8669.6299999999992</v>
      </c>
      <c r="E46" s="16">
        <v>8940.58</v>
      </c>
      <c r="F46" s="16">
        <v>10245.99</v>
      </c>
      <c r="G46" s="16">
        <v>11942.49</v>
      </c>
      <c r="H46" s="16">
        <v>13130.3</v>
      </c>
      <c r="I46" s="15">
        <v>12763.77</v>
      </c>
      <c r="J46" s="15">
        <v>15015.36</v>
      </c>
      <c r="K46" s="15">
        <v>19442.61</v>
      </c>
      <c r="L46" s="15">
        <v>20717.810000000001</v>
      </c>
      <c r="M46" s="15">
        <v>21395.84</v>
      </c>
      <c r="N46" s="15">
        <v>30478.49</v>
      </c>
      <c r="O46" s="15">
        <v>40796.44</v>
      </c>
      <c r="P46" s="15">
        <v>43734</v>
      </c>
      <c r="Q46" s="15">
        <v>65071</v>
      </c>
      <c r="R46" s="15">
        <v>62133</v>
      </c>
      <c r="S46" s="15">
        <v>78543</v>
      </c>
      <c r="T46" s="15">
        <v>68835</v>
      </c>
      <c r="U46" s="15">
        <v>72140</v>
      </c>
      <c r="V46" s="15">
        <v>71950</v>
      </c>
      <c r="W46" s="15">
        <v>101590</v>
      </c>
      <c r="X46" s="15">
        <v>116955</v>
      </c>
      <c r="Y46" s="17">
        <v>201938.08999999997</v>
      </c>
      <c r="Z46" s="17">
        <v>164908.84999999995</v>
      </c>
      <c r="AA46" s="17">
        <v>164668.54999999999</v>
      </c>
      <c r="AB46" s="17">
        <v>176342.19000000006</v>
      </c>
      <c r="AC46" s="17">
        <v>235730.84000000003</v>
      </c>
      <c r="AD46" s="17">
        <v>700897.2699999999</v>
      </c>
      <c r="AE46" s="17">
        <v>476346.94</v>
      </c>
      <c r="AF46" s="17">
        <v>468692.92000000016</v>
      </c>
      <c r="AG46" s="17">
        <v>393721.45999999985</v>
      </c>
      <c r="AH46" s="17">
        <v>377570.45000000013</v>
      </c>
      <c r="AI46" s="17">
        <v>372558.56000000023</v>
      </c>
      <c r="AK46" s="2" t="s">
        <v>102</v>
      </c>
    </row>
    <row r="47" spans="1:41" x14ac:dyDescent="0.25">
      <c r="A47" s="23" t="s">
        <v>69</v>
      </c>
      <c r="B47" s="14" t="s">
        <v>103</v>
      </c>
      <c r="C47" s="15">
        <v>542.1</v>
      </c>
      <c r="D47" s="16">
        <v>1394.39</v>
      </c>
      <c r="E47" s="16">
        <v>2609.88</v>
      </c>
      <c r="F47" s="16">
        <v>3488.89</v>
      </c>
      <c r="G47" s="16">
        <v>4590.63</v>
      </c>
      <c r="H47" s="16">
        <v>5428.49</v>
      </c>
      <c r="I47" s="15">
        <v>5807.15</v>
      </c>
      <c r="J47" s="15">
        <v>6244.78</v>
      </c>
      <c r="K47" s="15">
        <v>4947.05</v>
      </c>
      <c r="L47" s="15">
        <v>5305.51</v>
      </c>
      <c r="M47" s="15">
        <v>7996.89</v>
      </c>
      <c r="N47" s="15">
        <v>10291.25</v>
      </c>
      <c r="O47" s="15">
        <v>15091.83</v>
      </c>
      <c r="P47" s="15">
        <v>11370</v>
      </c>
      <c r="Q47" s="15">
        <v>6377</v>
      </c>
      <c r="R47" s="15">
        <v>11332</v>
      </c>
      <c r="S47" s="15">
        <v>16786</v>
      </c>
      <c r="T47" s="15">
        <v>16038</v>
      </c>
      <c r="U47" s="15">
        <v>17293</v>
      </c>
      <c r="V47" s="15">
        <v>14345</v>
      </c>
      <c r="W47" s="15">
        <v>18055</v>
      </c>
      <c r="X47" s="15">
        <v>10333</v>
      </c>
      <c r="Y47" s="17">
        <v>39463.060000000005</v>
      </c>
      <c r="Z47" s="17">
        <v>27138.170000000002</v>
      </c>
      <c r="AA47" s="17">
        <v>34153.58</v>
      </c>
      <c r="AB47" s="17">
        <v>46235.01</v>
      </c>
      <c r="AC47" s="17">
        <v>92787.939999999988</v>
      </c>
      <c r="AD47" s="17">
        <v>116955.52999999998</v>
      </c>
      <c r="AE47" s="17">
        <v>138225.06</v>
      </c>
      <c r="AF47" s="17">
        <v>160376.29999999999</v>
      </c>
      <c r="AG47" s="17">
        <v>147420.06999999995</v>
      </c>
      <c r="AH47" s="17">
        <v>139078.10000000003</v>
      </c>
      <c r="AI47" s="17">
        <v>124443.5</v>
      </c>
      <c r="AK47" s="2">
        <v>2401</v>
      </c>
    </row>
    <row r="48" spans="1:41" x14ac:dyDescent="0.25">
      <c r="A48" s="23" t="s">
        <v>72</v>
      </c>
      <c r="B48" s="14" t="s">
        <v>104</v>
      </c>
      <c r="C48" s="15">
        <v>16.77</v>
      </c>
      <c r="D48" s="16">
        <v>105.9</v>
      </c>
      <c r="E48" s="16">
        <v>117.28</v>
      </c>
      <c r="F48" s="16">
        <v>139.04</v>
      </c>
      <c r="G48" s="16">
        <v>115.23</v>
      </c>
      <c r="H48" s="16">
        <v>132.37</v>
      </c>
      <c r="I48" s="15">
        <v>130.55000000000001</v>
      </c>
      <c r="J48" s="15">
        <v>162.13</v>
      </c>
      <c r="K48" s="15">
        <v>163.27000000000001</v>
      </c>
      <c r="L48" s="15">
        <v>224.52</v>
      </c>
      <c r="M48" s="15">
        <v>427.68</v>
      </c>
      <c r="N48" s="15">
        <v>407.42</v>
      </c>
      <c r="O48" s="15">
        <v>615.92999999999995</v>
      </c>
      <c r="P48" s="15"/>
      <c r="Q48" s="15"/>
      <c r="R48" s="15">
        <v>620</v>
      </c>
      <c r="S48" s="15">
        <v>819</v>
      </c>
      <c r="T48" s="15">
        <v>819</v>
      </c>
      <c r="U48" s="15">
        <v>965</v>
      </c>
      <c r="V48" s="15">
        <v>1005</v>
      </c>
      <c r="W48" s="15">
        <v>1137</v>
      </c>
      <c r="X48" s="15">
        <v>581</v>
      </c>
      <c r="Y48" s="17">
        <v>366.5</v>
      </c>
      <c r="Z48" s="17">
        <v>348.18000000000006</v>
      </c>
      <c r="AA48" s="17">
        <v>486.93</v>
      </c>
      <c r="AB48" s="17">
        <v>1076.99</v>
      </c>
      <c r="AC48" s="17">
        <v>1419.1799999999998</v>
      </c>
      <c r="AD48" s="17">
        <v>1723.0000000000002</v>
      </c>
      <c r="AE48" s="17">
        <v>1951.7400000000002</v>
      </c>
      <c r="AF48" s="17">
        <v>1846.6400000000003</v>
      </c>
      <c r="AG48" s="17">
        <v>2139.71</v>
      </c>
      <c r="AH48" s="17">
        <v>2385.6800000000007</v>
      </c>
      <c r="AI48" s="17">
        <v>2465.27</v>
      </c>
      <c r="AK48" s="2">
        <v>2403</v>
      </c>
    </row>
    <row r="49" spans="1:38" x14ac:dyDescent="0.25">
      <c r="A49" s="23" t="s">
        <v>74</v>
      </c>
      <c r="B49" s="14" t="s">
        <v>105</v>
      </c>
      <c r="C49" s="15">
        <v>4.17</v>
      </c>
      <c r="D49" s="16">
        <v>16.78</v>
      </c>
      <c r="E49" s="16">
        <v>15.12</v>
      </c>
      <c r="F49" s="16">
        <v>13.4</v>
      </c>
      <c r="G49" s="16">
        <v>15.75</v>
      </c>
      <c r="H49" s="16">
        <v>14.25</v>
      </c>
      <c r="I49" s="15">
        <v>14.77</v>
      </c>
      <c r="J49" s="15">
        <v>21.55</v>
      </c>
      <c r="K49" s="15">
        <v>39.950000000000003</v>
      </c>
      <c r="L49" s="15">
        <v>47.44</v>
      </c>
      <c r="M49" s="15">
        <v>67.349999999999994</v>
      </c>
      <c r="N49" s="15">
        <v>106.76</v>
      </c>
      <c r="O49" s="15">
        <v>115.11</v>
      </c>
      <c r="P49" s="15"/>
      <c r="Q49" s="15"/>
      <c r="R49" s="15">
        <v>133</v>
      </c>
      <c r="S49" s="15">
        <v>304</v>
      </c>
      <c r="T49" s="15">
        <v>536</v>
      </c>
      <c r="U49" s="15">
        <v>502</v>
      </c>
      <c r="V49" s="15">
        <v>514</v>
      </c>
      <c r="W49" s="15">
        <v>448</v>
      </c>
      <c r="X49" s="15">
        <v>1516</v>
      </c>
      <c r="Y49" s="17">
        <v>1515.6499999999996</v>
      </c>
      <c r="Z49" s="17">
        <v>5134.63</v>
      </c>
      <c r="AA49" s="17">
        <v>6151.59</v>
      </c>
      <c r="AB49" s="17">
        <v>5538.4499999999989</v>
      </c>
      <c r="AC49" s="17">
        <v>5989.76</v>
      </c>
      <c r="AD49" s="17">
        <v>13824.44</v>
      </c>
      <c r="AE49" s="17">
        <v>13651.320000000003</v>
      </c>
      <c r="AF49" s="17">
        <v>1630.11</v>
      </c>
      <c r="AG49" s="17">
        <v>1931.0400000000002</v>
      </c>
      <c r="AH49" s="17">
        <v>2286.4900000000002</v>
      </c>
      <c r="AI49" s="17">
        <v>3058.9700000000003</v>
      </c>
      <c r="AJ49" s="2" t="s">
        <v>38</v>
      </c>
      <c r="AK49" s="2" t="s">
        <v>106</v>
      </c>
    </row>
    <row r="50" spans="1:38" x14ac:dyDescent="0.25">
      <c r="A50" s="23" t="s">
        <v>79</v>
      </c>
      <c r="B50" s="14" t="s">
        <v>107</v>
      </c>
      <c r="C50" s="15">
        <v>515.63</v>
      </c>
      <c r="D50" s="16">
        <v>5947.7</v>
      </c>
      <c r="E50" s="16">
        <v>4965.34</v>
      </c>
      <c r="F50" s="16">
        <v>5244.41</v>
      </c>
      <c r="G50" s="16">
        <v>5354.13</v>
      </c>
      <c r="H50" s="16">
        <v>5328.49</v>
      </c>
      <c r="I50" s="15">
        <v>4626.84</v>
      </c>
      <c r="J50" s="15">
        <v>6395.2</v>
      </c>
      <c r="K50" s="15">
        <v>11889.46</v>
      </c>
      <c r="L50" s="15">
        <v>12377.78</v>
      </c>
      <c r="M50" s="15">
        <v>9698.99</v>
      </c>
      <c r="N50" s="15">
        <v>16063.77</v>
      </c>
      <c r="O50" s="15">
        <v>18691.79</v>
      </c>
      <c r="P50" s="15">
        <v>23812</v>
      </c>
      <c r="Q50" s="15">
        <v>46114</v>
      </c>
      <c r="R50" s="15">
        <v>42259</v>
      </c>
      <c r="S50" s="15">
        <v>48721</v>
      </c>
      <c r="T50" s="15">
        <v>41639</v>
      </c>
      <c r="U50" s="15">
        <v>40429</v>
      </c>
      <c r="V50" s="15">
        <v>41898</v>
      </c>
      <c r="W50" s="15">
        <v>67651</v>
      </c>
      <c r="X50" s="15">
        <v>82997</v>
      </c>
      <c r="Y50" s="17">
        <v>2998.92</v>
      </c>
      <c r="Z50" s="17">
        <v>49612.910000000018</v>
      </c>
      <c r="AA50" s="17">
        <v>57215.420000000013</v>
      </c>
      <c r="AB50" s="17">
        <v>64454.29</v>
      </c>
      <c r="AC50" s="17">
        <v>74785.87000000001</v>
      </c>
      <c r="AD50" s="17">
        <v>114213.61999999995</v>
      </c>
      <c r="AE50" s="17">
        <v>101424.93000000004</v>
      </c>
      <c r="AF50" s="17">
        <v>94989.239999999991</v>
      </c>
      <c r="AG50" s="17">
        <v>94109.969999999972</v>
      </c>
      <c r="AH50" s="17">
        <v>90382.46</v>
      </c>
      <c r="AI50" s="17">
        <v>90417.810000000012</v>
      </c>
      <c r="AK50" s="2" t="s">
        <v>108</v>
      </c>
    </row>
    <row r="51" spans="1:38" x14ac:dyDescent="0.25">
      <c r="A51" s="23" t="s">
        <v>82</v>
      </c>
      <c r="B51" s="14" t="s">
        <v>100</v>
      </c>
      <c r="C51" s="15">
        <v>2094.16</v>
      </c>
      <c r="D51" s="16">
        <v>1204.8599999999999</v>
      </c>
      <c r="E51" s="16">
        <v>1232.96</v>
      </c>
      <c r="F51" s="16">
        <v>1360.25</v>
      </c>
      <c r="G51" s="16">
        <v>1866.75</v>
      </c>
      <c r="H51" s="16">
        <v>2226.6999999999998</v>
      </c>
      <c r="I51" s="15">
        <v>2184.46</v>
      </c>
      <c r="J51" s="15">
        <v>2191.6999999999998</v>
      </c>
      <c r="K51" s="15">
        <v>2402.88</v>
      </c>
      <c r="L51" s="15">
        <v>2762.56</v>
      </c>
      <c r="M51" s="15">
        <v>3204.93</v>
      </c>
      <c r="N51" s="15">
        <v>3609.29</v>
      </c>
      <c r="O51" s="15">
        <v>6281.78</v>
      </c>
      <c r="P51" s="15"/>
      <c r="Q51" s="15"/>
      <c r="R51" s="15">
        <v>7789</v>
      </c>
      <c r="S51" s="15">
        <v>11913</v>
      </c>
      <c r="T51" s="15">
        <v>9803</v>
      </c>
      <c r="U51" s="15">
        <v>12952</v>
      </c>
      <c r="V51" s="15">
        <v>14186</v>
      </c>
      <c r="W51" s="15">
        <v>14299</v>
      </c>
      <c r="X51" s="15">
        <v>21528</v>
      </c>
      <c r="Y51" s="17">
        <f>Y46-SUM(Y47:Y50)</f>
        <v>157593.95999999996</v>
      </c>
      <c r="Z51" s="17">
        <f t="shared" ref="Z51:AI51" si="7">Z46-SUM(Z47:Z50)</f>
        <v>82674.959999999934</v>
      </c>
      <c r="AA51" s="17">
        <f t="shared" si="7"/>
        <v>66661.02999999997</v>
      </c>
      <c r="AB51" s="17">
        <f t="shared" si="7"/>
        <v>59037.45000000007</v>
      </c>
      <c r="AC51" s="17">
        <f t="shared" si="7"/>
        <v>60748.090000000026</v>
      </c>
      <c r="AD51" s="17">
        <f t="shared" si="7"/>
        <v>454180.68</v>
      </c>
      <c r="AE51" s="17">
        <f t="shared" si="7"/>
        <v>221093.88999999996</v>
      </c>
      <c r="AF51" s="17">
        <f t="shared" si="7"/>
        <v>209850.63000000018</v>
      </c>
      <c r="AG51" s="17">
        <f t="shared" si="7"/>
        <v>148120.66999999993</v>
      </c>
      <c r="AH51" s="17">
        <f t="shared" si="7"/>
        <v>143437.72000000009</v>
      </c>
      <c r="AI51" s="17">
        <f t="shared" si="7"/>
        <v>152173.01000000021</v>
      </c>
    </row>
    <row r="52" spans="1:38" ht="18" x14ac:dyDescent="0.25">
      <c r="A52" s="13">
        <v>4</v>
      </c>
      <c r="B52" s="14" t="s">
        <v>109</v>
      </c>
      <c r="C52" s="15">
        <v>1488.25</v>
      </c>
      <c r="D52" s="16">
        <v>1819.15</v>
      </c>
      <c r="E52" s="16">
        <v>3083.9</v>
      </c>
      <c r="F52" s="16">
        <v>2218.75</v>
      </c>
      <c r="G52" s="16">
        <v>2564.29</v>
      </c>
      <c r="H52" s="16">
        <v>3788.45</v>
      </c>
      <c r="I52" s="15">
        <v>3319.51</v>
      </c>
      <c r="J52" s="15">
        <v>3843.12</v>
      </c>
      <c r="K52" s="15">
        <v>10973.43</v>
      </c>
      <c r="L52" s="15">
        <v>15910.73</v>
      </c>
      <c r="M52" s="15">
        <v>8223.02</v>
      </c>
      <c r="N52" s="15">
        <v>8853.4500000000007</v>
      </c>
      <c r="O52" s="15">
        <v>10966.51</v>
      </c>
      <c r="P52" s="15">
        <v>7210</v>
      </c>
      <c r="Q52" s="15">
        <v>15324</v>
      </c>
      <c r="R52" s="15">
        <v>26109</v>
      </c>
      <c r="S52" s="15">
        <v>53990</v>
      </c>
      <c r="T52" s="15">
        <v>82254</v>
      </c>
      <c r="U52" s="15">
        <v>110367</v>
      </c>
      <c r="V52" s="15">
        <v>98944</v>
      </c>
      <c r="W52" s="15">
        <v>73939</v>
      </c>
      <c r="X52" s="15">
        <v>44708</v>
      </c>
      <c r="Y52" s="17">
        <v>51390.230000000025</v>
      </c>
      <c r="Z52" s="17">
        <v>68208.850000000006</v>
      </c>
      <c r="AA52" s="17">
        <v>67157.410000000018</v>
      </c>
      <c r="AB52" s="17">
        <v>75013.219999999987</v>
      </c>
      <c r="AC52" s="17">
        <v>79574.589999999938</v>
      </c>
      <c r="AD52" s="17">
        <v>114777.35000000014</v>
      </c>
      <c r="AE52" s="17">
        <v>146798.42000000001</v>
      </c>
      <c r="AF52" s="17">
        <v>210827.66999999993</v>
      </c>
      <c r="AG52" s="17">
        <v>174333.87999999989</v>
      </c>
      <c r="AH52" s="17">
        <v>178192.85000000009</v>
      </c>
      <c r="AI52" s="17">
        <v>178587.62000000011</v>
      </c>
      <c r="AK52" s="2" t="s">
        <v>110</v>
      </c>
    </row>
    <row r="53" spans="1:38" x14ac:dyDescent="0.25">
      <c r="A53" s="13">
        <v>5</v>
      </c>
      <c r="B53" s="14" t="s">
        <v>111</v>
      </c>
      <c r="C53" s="15">
        <v>4400</v>
      </c>
      <c r="D53" s="16">
        <v>6235</v>
      </c>
      <c r="E53" s="16">
        <v>5906</v>
      </c>
      <c r="F53" s="16">
        <v>7322</v>
      </c>
      <c r="G53" s="16">
        <v>7806</v>
      </c>
      <c r="H53" s="16">
        <v>8963</v>
      </c>
      <c r="I53" s="15">
        <v>9492</v>
      </c>
      <c r="J53" s="15">
        <v>8091</v>
      </c>
      <c r="K53" s="15">
        <v>7790</v>
      </c>
      <c r="L53" s="15">
        <v>8521</v>
      </c>
      <c r="M53" s="15">
        <v>10985</v>
      </c>
      <c r="N53" s="15">
        <v>13075</v>
      </c>
      <c r="O53" s="15">
        <v>15924</v>
      </c>
      <c r="P53" s="15">
        <v>32490</v>
      </c>
      <c r="Q53" s="15">
        <v>76602</v>
      </c>
      <c r="R53" s="15">
        <v>61264</v>
      </c>
      <c r="S53" s="15">
        <v>62301</v>
      </c>
      <c r="T53" s="15">
        <v>70792</v>
      </c>
      <c r="U53" s="15">
        <v>65613</v>
      </c>
      <c r="V53" s="15">
        <v>70933</v>
      </c>
      <c r="W53" s="15">
        <v>71076</v>
      </c>
      <c r="X53" s="15">
        <v>76538</v>
      </c>
      <c r="Y53" s="17">
        <v>72415.17</v>
      </c>
      <c r="Z53" s="17">
        <v>66312.929999999993</v>
      </c>
      <c r="AA53" s="17">
        <v>66467.570000000007</v>
      </c>
      <c r="AB53" s="17">
        <v>70604.799999999988</v>
      </c>
      <c r="AC53" s="17">
        <v>81124.329999999987</v>
      </c>
      <c r="AD53" s="17">
        <v>127921.74000000002</v>
      </c>
      <c r="AE53" s="17">
        <v>153758.1</v>
      </c>
      <c r="AF53" s="17">
        <v>251339.36000000002</v>
      </c>
      <c r="AG53" s="17">
        <v>188291.62</v>
      </c>
      <c r="AH53" s="17">
        <v>171298.5</v>
      </c>
      <c r="AI53" s="17">
        <v>167887.2</v>
      </c>
    </row>
    <row r="54" spans="1:38" x14ac:dyDescent="0.25">
      <c r="A54" s="13">
        <v>6</v>
      </c>
      <c r="B54" s="14" t="s">
        <v>112</v>
      </c>
      <c r="C54" s="15">
        <v>375.79</v>
      </c>
      <c r="D54" s="16">
        <v>583.89</v>
      </c>
      <c r="E54" s="16">
        <v>687.78</v>
      </c>
      <c r="F54" s="16">
        <v>982.88</v>
      </c>
      <c r="G54" s="16">
        <v>1346.99</v>
      </c>
      <c r="H54" s="16">
        <v>1603.31</v>
      </c>
      <c r="I54" s="15">
        <v>1856.09</v>
      </c>
      <c r="J54" s="15">
        <v>2410.54</v>
      </c>
      <c r="K54" s="15">
        <v>2251.8000000000002</v>
      </c>
      <c r="L54" s="15">
        <v>1833.44</v>
      </c>
      <c r="M54" s="15">
        <v>1806.6</v>
      </c>
      <c r="N54" s="15">
        <v>2943</v>
      </c>
      <c r="O54" s="15">
        <v>5501.4</v>
      </c>
      <c r="P54" s="15">
        <v>5850</v>
      </c>
      <c r="Q54" s="15">
        <v>7820</v>
      </c>
      <c r="R54" s="15">
        <v>8301</v>
      </c>
      <c r="S54" s="15">
        <v>9319</v>
      </c>
      <c r="T54" s="15">
        <v>14146</v>
      </c>
      <c r="U54" s="15">
        <v>7132</v>
      </c>
      <c r="V54" s="15">
        <v>9498</v>
      </c>
      <c r="W54" s="15">
        <v>10930</v>
      </c>
      <c r="X54" s="15">
        <v>8596</v>
      </c>
      <c r="Y54" s="17">
        <v>9454.2099999999991</v>
      </c>
      <c r="Z54" s="17">
        <v>12153.969999999998</v>
      </c>
      <c r="AA54" s="17">
        <v>16738.950000000004</v>
      </c>
      <c r="AB54" s="17">
        <v>17812.800000000003</v>
      </c>
      <c r="AC54" s="17">
        <v>21784.840000000004</v>
      </c>
      <c r="AD54" s="17">
        <v>16447.579999999998</v>
      </c>
      <c r="AE54" s="17">
        <v>29693.040000000001</v>
      </c>
      <c r="AF54" s="17">
        <v>19325.810000000001</v>
      </c>
      <c r="AG54" s="17">
        <v>30534.060000000005</v>
      </c>
      <c r="AH54" s="17">
        <v>25277.129999999997</v>
      </c>
      <c r="AI54" s="17">
        <v>29331.309999999998</v>
      </c>
      <c r="AK54" s="2" t="s">
        <v>113</v>
      </c>
    </row>
    <row r="55" spans="1:38" x14ac:dyDescent="0.25">
      <c r="A55" s="23" t="s">
        <v>69</v>
      </c>
      <c r="B55" s="14" t="s">
        <v>114</v>
      </c>
      <c r="C55" s="15">
        <v>211.86</v>
      </c>
      <c r="D55" s="16">
        <v>297.47000000000003</v>
      </c>
      <c r="E55" s="16">
        <v>355.85</v>
      </c>
      <c r="F55" s="16">
        <v>645.57000000000005</v>
      </c>
      <c r="G55" s="16">
        <v>948.41</v>
      </c>
      <c r="H55" s="16">
        <v>1142.3</v>
      </c>
      <c r="I55" s="15">
        <v>1337.56</v>
      </c>
      <c r="J55" s="15">
        <v>1758.9</v>
      </c>
      <c r="K55" s="15">
        <v>1699.15</v>
      </c>
      <c r="L55" s="15">
        <v>1210.33</v>
      </c>
      <c r="M55" s="15">
        <v>1340.4</v>
      </c>
      <c r="N55" s="15">
        <v>2314.7199999999998</v>
      </c>
      <c r="O55" s="15">
        <v>4800.5200000000004</v>
      </c>
      <c r="P55" s="15">
        <v>5049</v>
      </c>
      <c r="Q55" s="15">
        <v>6823</v>
      </c>
      <c r="R55" s="15">
        <v>7110</v>
      </c>
      <c r="S55" s="15">
        <v>7691</v>
      </c>
      <c r="T55" s="15">
        <v>11175</v>
      </c>
      <c r="U55" s="15">
        <v>3795</v>
      </c>
      <c r="V55" s="15">
        <v>6716</v>
      </c>
      <c r="W55" s="15">
        <v>4711</v>
      </c>
      <c r="X55" s="15">
        <v>7063</v>
      </c>
      <c r="Y55" s="17">
        <v>8103.199999999998</v>
      </c>
      <c r="Z55" s="17">
        <v>10929.489999999998</v>
      </c>
      <c r="AA55" s="17">
        <v>14773.67</v>
      </c>
      <c r="AB55" s="17">
        <v>15125.789999999995</v>
      </c>
      <c r="AC55" s="17">
        <v>18461.880000000005</v>
      </c>
      <c r="AD55" s="17">
        <v>12106.409999999996</v>
      </c>
      <c r="AE55" s="17">
        <v>19386.750000000004</v>
      </c>
      <c r="AF55" s="17">
        <v>11980.059999999998</v>
      </c>
      <c r="AG55" s="17">
        <v>20151.950000000004</v>
      </c>
      <c r="AH55" s="17">
        <v>18678.559999999998</v>
      </c>
      <c r="AI55" s="17">
        <v>21337.789999999997</v>
      </c>
      <c r="AK55" s="2">
        <v>2801</v>
      </c>
    </row>
    <row r="56" spans="1:38" x14ac:dyDescent="0.25">
      <c r="A56" s="23" t="s">
        <v>72</v>
      </c>
      <c r="B56" s="14" t="s">
        <v>115</v>
      </c>
      <c r="C56" s="15">
        <v>36.380000000000003</v>
      </c>
      <c r="D56" s="16">
        <v>69.27</v>
      </c>
      <c r="E56" s="16">
        <v>72.89</v>
      </c>
      <c r="F56" s="16">
        <v>95.85</v>
      </c>
      <c r="G56" s="16">
        <v>118.75</v>
      </c>
      <c r="H56" s="16">
        <v>124.22</v>
      </c>
      <c r="I56" s="15">
        <v>118.79</v>
      </c>
      <c r="J56" s="15">
        <v>126.99</v>
      </c>
      <c r="K56" s="15">
        <v>123.85</v>
      </c>
      <c r="L56" s="15">
        <v>150.56</v>
      </c>
      <c r="M56" s="15">
        <v>156.27000000000001</v>
      </c>
      <c r="N56" s="15">
        <v>158.99</v>
      </c>
      <c r="O56" s="15">
        <v>163.62</v>
      </c>
      <c r="P56" s="15"/>
      <c r="Q56" s="15"/>
      <c r="R56" s="15">
        <v>361</v>
      </c>
      <c r="S56" s="15">
        <v>362</v>
      </c>
      <c r="T56" s="15">
        <v>386</v>
      </c>
      <c r="U56" s="15">
        <v>392</v>
      </c>
      <c r="V56" s="15">
        <v>432</v>
      </c>
      <c r="W56" s="15">
        <v>629</v>
      </c>
      <c r="X56" s="15">
        <v>849</v>
      </c>
      <c r="Y56" s="17">
        <v>848.82999999999993</v>
      </c>
      <c r="Z56" s="17">
        <v>721.93999999999983</v>
      </c>
      <c r="AA56" s="17">
        <v>1382.3600000000001</v>
      </c>
      <c r="AB56" s="17">
        <v>2165.4900000000002</v>
      </c>
      <c r="AC56" s="17">
        <v>2820.8100000000009</v>
      </c>
      <c r="AD56" s="17">
        <v>3933.5400000000004</v>
      </c>
      <c r="AE56" s="17">
        <v>9828.369999999999</v>
      </c>
      <c r="AF56" s="17">
        <v>6833.5700000000006</v>
      </c>
      <c r="AG56" s="17">
        <v>9902.6999999999989</v>
      </c>
      <c r="AH56" s="17">
        <v>6149.8200000000015</v>
      </c>
      <c r="AI56" s="17">
        <v>7519.1500000000005</v>
      </c>
      <c r="AJ56" s="2" t="s">
        <v>38</v>
      </c>
      <c r="AK56" s="2" t="s">
        <v>116</v>
      </c>
    </row>
    <row r="57" spans="1:38" x14ac:dyDescent="0.25">
      <c r="A57" s="23" t="s">
        <v>74</v>
      </c>
      <c r="B57" s="14" t="s">
        <v>117</v>
      </c>
      <c r="C57" s="15">
        <v>37.08</v>
      </c>
      <c r="D57" s="16">
        <v>53.6</v>
      </c>
      <c r="E57" s="16">
        <v>68.040000000000006</v>
      </c>
      <c r="F57" s="16">
        <v>71.91</v>
      </c>
      <c r="G57" s="16">
        <v>84.36</v>
      </c>
      <c r="H57" s="16">
        <v>93.99</v>
      </c>
      <c r="I57" s="15">
        <v>104.55</v>
      </c>
      <c r="J57" s="15">
        <v>148.91999999999999</v>
      </c>
      <c r="K57" s="15">
        <v>123.67</v>
      </c>
      <c r="L57" s="15">
        <v>115.44</v>
      </c>
      <c r="M57" s="15">
        <v>108.13</v>
      </c>
      <c r="N57" s="15">
        <v>113.29</v>
      </c>
      <c r="O57" s="15">
        <v>114.5</v>
      </c>
      <c r="P57" s="15"/>
      <c r="Q57" s="15"/>
      <c r="R57" s="15">
        <v>186</v>
      </c>
      <c r="S57" s="15">
        <v>202</v>
      </c>
      <c r="T57" s="15">
        <v>253</v>
      </c>
      <c r="U57" s="15">
        <v>257</v>
      </c>
      <c r="V57" s="15">
        <v>231</v>
      </c>
      <c r="W57" s="15">
        <v>294</v>
      </c>
      <c r="X57" s="15">
        <v>248</v>
      </c>
      <c r="Y57" s="17">
        <v>247.76999999999998</v>
      </c>
      <c r="Z57" s="17">
        <v>271.32000000000005</v>
      </c>
      <c r="AA57" s="17">
        <v>314.93</v>
      </c>
      <c r="AB57" s="17">
        <v>310.87</v>
      </c>
      <c r="AC57" s="17">
        <v>316.64</v>
      </c>
      <c r="AD57" s="17">
        <v>311.13</v>
      </c>
      <c r="AE57" s="17">
        <v>350.82000000000005</v>
      </c>
      <c r="AF57" s="17">
        <v>401.96000000000004</v>
      </c>
      <c r="AG57" s="17">
        <v>372.56</v>
      </c>
      <c r="AH57" s="17">
        <v>412.98999999999995</v>
      </c>
      <c r="AI57" s="17">
        <v>430.86</v>
      </c>
      <c r="AJ57" s="2" t="s">
        <v>38</v>
      </c>
      <c r="AK57" s="2">
        <v>2702</v>
      </c>
    </row>
    <row r="58" spans="1:38" x14ac:dyDescent="0.25">
      <c r="A58" s="23" t="s">
        <v>79</v>
      </c>
      <c r="B58" s="14" t="s">
        <v>100</v>
      </c>
      <c r="C58" s="15">
        <v>90.47</v>
      </c>
      <c r="D58" s="16">
        <v>163.55000000000001</v>
      </c>
      <c r="E58" s="16">
        <v>191</v>
      </c>
      <c r="F58" s="16">
        <v>169.55</v>
      </c>
      <c r="G58" s="16">
        <v>195.47</v>
      </c>
      <c r="H58" s="16">
        <v>242.8</v>
      </c>
      <c r="I58" s="15">
        <v>295.19</v>
      </c>
      <c r="J58" s="15">
        <v>375.73</v>
      </c>
      <c r="K58" s="15">
        <v>305.13</v>
      </c>
      <c r="L58" s="15">
        <v>357.11</v>
      </c>
      <c r="M58" s="15">
        <v>201.8</v>
      </c>
      <c r="N58" s="15">
        <v>356</v>
      </c>
      <c r="O58" s="15">
        <v>422.76</v>
      </c>
      <c r="P58" s="15"/>
      <c r="Q58" s="15"/>
      <c r="R58" s="15">
        <v>645</v>
      </c>
      <c r="S58" s="15">
        <v>1064</v>
      </c>
      <c r="T58" s="15">
        <v>2332</v>
      </c>
      <c r="U58" s="15">
        <v>2688</v>
      </c>
      <c r="V58" s="15">
        <v>2118</v>
      </c>
      <c r="W58" s="15">
        <v>5296</v>
      </c>
      <c r="X58" s="15">
        <v>437</v>
      </c>
      <c r="Y58" s="17">
        <f t="shared" ref="Y58:AI58" si="8">Y54-SUM(Y55:Y57)</f>
        <v>254.40999999999985</v>
      </c>
      <c r="Z58" s="17">
        <f t="shared" si="8"/>
        <v>231.21999999999935</v>
      </c>
      <c r="AA58" s="17">
        <f t="shared" si="8"/>
        <v>267.99000000000524</v>
      </c>
      <c r="AB58" s="17">
        <f t="shared" si="8"/>
        <v>210.65000000000873</v>
      </c>
      <c r="AC58" s="17">
        <f t="shared" si="8"/>
        <v>185.5099999999984</v>
      </c>
      <c r="AD58" s="17">
        <f t="shared" si="8"/>
        <v>96.500000000001819</v>
      </c>
      <c r="AE58" s="17">
        <f t="shared" si="8"/>
        <v>127.09999999999854</v>
      </c>
      <c r="AF58" s="17">
        <f t="shared" si="8"/>
        <v>110.2200000000048</v>
      </c>
      <c r="AG58" s="17">
        <f t="shared" si="8"/>
        <v>106.85000000000218</v>
      </c>
      <c r="AH58" s="17">
        <f t="shared" si="8"/>
        <v>35.759999999998399</v>
      </c>
      <c r="AI58" s="17">
        <f t="shared" si="8"/>
        <v>43.509999999998399</v>
      </c>
    </row>
    <row r="59" spans="1:38" x14ac:dyDescent="0.25">
      <c r="A59" s="13">
        <v>7</v>
      </c>
      <c r="B59" s="14" t="s">
        <v>118</v>
      </c>
      <c r="C59" s="15">
        <v>931.76</v>
      </c>
      <c r="D59" s="16">
        <v>1809.04</v>
      </c>
      <c r="E59" s="16">
        <v>1991.87</v>
      </c>
      <c r="F59" s="16">
        <v>2433.2600000000002</v>
      </c>
      <c r="G59" s="16">
        <v>2992.15</v>
      </c>
      <c r="H59" s="16">
        <v>5066.9799999999996</v>
      </c>
      <c r="I59" s="15">
        <v>10414.16</v>
      </c>
      <c r="J59" s="15">
        <v>12752.94</v>
      </c>
      <c r="K59" s="15">
        <v>12688.25</v>
      </c>
      <c r="L59" s="15">
        <v>12853.28</v>
      </c>
      <c r="M59" s="15">
        <v>12167.19</v>
      </c>
      <c r="N59" s="15">
        <v>16907.32</v>
      </c>
      <c r="O59" s="15">
        <v>22040.98</v>
      </c>
      <c r="P59" s="15">
        <v>23834</v>
      </c>
      <c r="Q59" s="15">
        <v>26272</v>
      </c>
      <c r="R59" s="15">
        <v>35922</v>
      </c>
      <c r="S59" s="15">
        <v>48158</v>
      </c>
      <c r="T59" s="15">
        <v>45175</v>
      </c>
      <c r="U59" s="15">
        <v>33712</v>
      </c>
      <c r="V59" s="15">
        <v>34082</v>
      </c>
      <c r="W59" s="15">
        <v>32859</v>
      </c>
      <c r="X59" s="15">
        <v>43550</v>
      </c>
      <c r="Y59" s="17">
        <v>48827.579999999973</v>
      </c>
      <c r="Z59" s="17">
        <v>54406.839999999989</v>
      </c>
      <c r="AA59" s="17">
        <v>44543.09</v>
      </c>
      <c r="AB59" s="17">
        <v>44984.93</v>
      </c>
      <c r="AC59" s="17">
        <v>35958.78</v>
      </c>
      <c r="AD59" s="17">
        <v>54106.910000000011</v>
      </c>
      <c r="AE59" s="17">
        <v>46723.100000000006</v>
      </c>
      <c r="AF59" s="17">
        <v>87995.070000000022</v>
      </c>
      <c r="AG59" s="17">
        <v>57150.700000000004</v>
      </c>
      <c r="AH59" s="17">
        <v>84638.81</v>
      </c>
      <c r="AI59" s="17">
        <v>49257.329999999994</v>
      </c>
      <c r="AK59" s="2" t="s">
        <v>119</v>
      </c>
      <c r="AL59" s="2" t="s">
        <v>120</v>
      </c>
    </row>
    <row r="60" spans="1:38" x14ac:dyDescent="0.25">
      <c r="A60" s="23" t="s">
        <v>69</v>
      </c>
      <c r="B60" s="14" t="s">
        <v>121</v>
      </c>
      <c r="C60" s="15">
        <v>430.98</v>
      </c>
      <c r="D60" s="16">
        <v>638.4</v>
      </c>
      <c r="E60" s="16">
        <v>757.69</v>
      </c>
      <c r="F60" s="16">
        <v>982.66</v>
      </c>
      <c r="G60" s="16">
        <v>1030.58</v>
      </c>
      <c r="H60" s="16">
        <v>2767.93</v>
      </c>
      <c r="I60" s="15">
        <v>7801.43</v>
      </c>
      <c r="J60" s="15">
        <v>7356.13</v>
      </c>
      <c r="K60" s="15">
        <v>7239.49</v>
      </c>
      <c r="L60" s="15">
        <v>7344.37</v>
      </c>
      <c r="M60" s="15">
        <v>7212.37</v>
      </c>
      <c r="N60" s="15">
        <v>11631.02</v>
      </c>
      <c r="O60" s="15">
        <v>16858.490000000002</v>
      </c>
      <c r="P60" s="15">
        <v>17581</v>
      </c>
      <c r="Q60" s="15">
        <v>19837</v>
      </c>
      <c r="R60" s="15">
        <v>24685</v>
      </c>
      <c r="S60" s="15">
        <v>38208</v>
      </c>
      <c r="T60" s="15">
        <v>37347</v>
      </c>
      <c r="U60" s="15">
        <v>26670</v>
      </c>
      <c r="V60" s="15">
        <v>24000</v>
      </c>
      <c r="W60" s="15">
        <v>21743</v>
      </c>
      <c r="X60" s="15">
        <v>25735</v>
      </c>
      <c r="Y60" s="17">
        <v>25735.06</v>
      </c>
      <c r="Z60" s="17">
        <v>25348.29</v>
      </c>
      <c r="AA60" s="17">
        <v>18990.780000000002</v>
      </c>
      <c r="AB60" s="17">
        <v>14449.13</v>
      </c>
      <c r="AC60" s="17">
        <v>3254.2500000000005</v>
      </c>
      <c r="AD60" s="17">
        <v>4302.0599999999995</v>
      </c>
      <c r="AE60" s="17">
        <v>4140.1500000000005</v>
      </c>
      <c r="AF60" s="17">
        <v>4159.2899999999991</v>
      </c>
      <c r="AG60" s="17">
        <v>16310.869999999999</v>
      </c>
      <c r="AH60" s="17">
        <v>22469.23</v>
      </c>
      <c r="AI60" s="17">
        <v>6451.41</v>
      </c>
      <c r="AJ60" s="2" t="s">
        <v>38</v>
      </c>
      <c r="AK60" s="2">
        <v>3054</v>
      </c>
    </row>
    <row r="61" spans="1:38" x14ac:dyDescent="0.25">
      <c r="A61" s="23" t="s">
        <v>72</v>
      </c>
      <c r="B61" s="14" t="s">
        <v>122</v>
      </c>
      <c r="C61" s="15">
        <v>25.63</v>
      </c>
      <c r="D61" s="16">
        <v>68.89</v>
      </c>
      <c r="E61" s="16">
        <v>74.010000000000005</v>
      </c>
      <c r="F61" s="16">
        <v>132.22</v>
      </c>
      <c r="G61" s="16">
        <v>177.94</v>
      </c>
      <c r="H61" s="16">
        <v>178.78</v>
      </c>
      <c r="I61" s="15">
        <v>181.79</v>
      </c>
      <c r="J61" s="15">
        <v>228.45</v>
      </c>
      <c r="K61" s="15">
        <v>242.52</v>
      </c>
      <c r="L61" s="15">
        <v>262.87</v>
      </c>
      <c r="M61" s="15">
        <v>362.1</v>
      </c>
      <c r="N61" s="15">
        <v>421.39</v>
      </c>
      <c r="O61" s="15">
        <v>483.25</v>
      </c>
      <c r="P61" s="15"/>
      <c r="Q61" s="15"/>
      <c r="R61" s="15">
        <v>1127</v>
      </c>
      <c r="S61" s="15">
        <v>1333</v>
      </c>
      <c r="T61" s="15">
        <v>934</v>
      </c>
      <c r="U61" s="15">
        <v>1145</v>
      </c>
      <c r="V61" s="15">
        <v>1000</v>
      </c>
      <c r="W61" s="15">
        <v>977</v>
      </c>
      <c r="X61" s="15">
        <v>433</v>
      </c>
      <c r="Y61" s="17">
        <v>433.17</v>
      </c>
      <c r="Z61" s="17">
        <v>504.64</v>
      </c>
      <c r="AA61" s="17">
        <v>845.71000000000015</v>
      </c>
      <c r="AB61" s="17">
        <v>5820.5600000000013</v>
      </c>
      <c r="AC61" s="17">
        <v>3834.94</v>
      </c>
      <c r="AD61" s="17">
        <v>4242.78</v>
      </c>
      <c r="AE61" s="17">
        <v>5253.1299999999992</v>
      </c>
      <c r="AF61" s="17">
        <v>9549.09</v>
      </c>
      <c r="AG61" s="17">
        <v>2252.7200000000003</v>
      </c>
      <c r="AH61" s="17">
        <v>2581.9899999999998</v>
      </c>
      <c r="AI61" s="17">
        <v>2354.8200000000002</v>
      </c>
      <c r="AJ61" s="2" t="s">
        <v>38</v>
      </c>
      <c r="AK61" s="2">
        <v>3053</v>
      </c>
    </row>
    <row r="62" spans="1:38" x14ac:dyDescent="0.25">
      <c r="A62" s="23" t="s">
        <v>74</v>
      </c>
      <c r="B62" s="14" t="s">
        <v>123</v>
      </c>
      <c r="C62" s="15">
        <v>128.57</v>
      </c>
      <c r="D62" s="16">
        <v>282.75</v>
      </c>
      <c r="E62" s="16">
        <v>240.02</v>
      </c>
      <c r="F62" s="16">
        <v>348.79</v>
      </c>
      <c r="G62" s="16">
        <v>519.54999999999995</v>
      </c>
      <c r="H62" s="16">
        <v>577.26</v>
      </c>
      <c r="I62" s="15">
        <v>621.35</v>
      </c>
      <c r="J62" s="15">
        <v>620.22</v>
      </c>
      <c r="K62" s="15">
        <v>546.11</v>
      </c>
      <c r="L62" s="15">
        <v>611.59</v>
      </c>
      <c r="M62" s="15">
        <v>591.52</v>
      </c>
      <c r="N62" s="15">
        <v>634.39</v>
      </c>
      <c r="O62" s="15">
        <v>768.63</v>
      </c>
      <c r="P62" s="15"/>
      <c r="Q62" s="15"/>
      <c r="R62" s="15">
        <v>885</v>
      </c>
      <c r="S62" s="15">
        <v>1161</v>
      </c>
      <c r="T62" s="15">
        <v>958</v>
      </c>
      <c r="U62" s="15">
        <v>898</v>
      </c>
      <c r="V62" s="15">
        <v>1340</v>
      </c>
      <c r="W62" s="15">
        <v>1489</v>
      </c>
      <c r="X62" s="15">
        <v>1736</v>
      </c>
      <c r="Y62" s="17">
        <v>1647.44</v>
      </c>
      <c r="Z62" s="17">
        <v>1308.1100000000001</v>
      </c>
      <c r="AA62" s="17">
        <v>1506.2499999999998</v>
      </c>
      <c r="AB62" s="17">
        <v>1569.1699999999998</v>
      </c>
      <c r="AC62" s="17">
        <v>1480.27</v>
      </c>
      <c r="AD62" s="17">
        <v>1439.44</v>
      </c>
      <c r="AE62" s="17">
        <v>1631.6099999999997</v>
      </c>
      <c r="AF62" s="17">
        <v>1791.2800000000002</v>
      </c>
      <c r="AG62" s="17">
        <v>2074.3700000000003</v>
      </c>
      <c r="AH62" s="17">
        <v>2468.62</v>
      </c>
      <c r="AI62" s="17">
        <v>2346.41</v>
      </c>
      <c r="AK62" s="2" t="s">
        <v>124</v>
      </c>
    </row>
    <row r="63" spans="1:38" x14ac:dyDescent="0.25">
      <c r="A63" s="23" t="s">
        <v>79</v>
      </c>
      <c r="B63" s="14" t="s">
        <v>100</v>
      </c>
      <c r="C63" s="15">
        <v>346.58</v>
      </c>
      <c r="D63" s="16">
        <v>819</v>
      </c>
      <c r="E63" s="16">
        <v>920.15</v>
      </c>
      <c r="F63" s="16">
        <v>969.59</v>
      </c>
      <c r="G63" s="16">
        <v>1264.08</v>
      </c>
      <c r="H63" s="16">
        <v>1543.01</v>
      </c>
      <c r="I63" s="15">
        <v>1809.59</v>
      </c>
      <c r="J63" s="15">
        <v>4548.1400000000003</v>
      </c>
      <c r="K63" s="15">
        <v>4660.13</v>
      </c>
      <c r="L63" s="15">
        <v>4634.45</v>
      </c>
      <c r="M63" s="15">
        <v>4001.2</v>
      </c>
      <c r="N63" s="15">
        <v>4220.5200000000004</v>
      </c>
      <c r="O63" s="15">
        <v>3930.61</v>
      </c>
      <c r="P63" s="15"/>
      <c r="Q63" s="15"/>
      <c r="R63" s="15">
        <v>9225</v>
      </c>
      <c r="S63" s="15">
        <v>7455</v>
      </c>
      <c r="T63" s="15">
        <v>5936</v>
      </c>
      <c r="U63" s="15">
        <v>4998</v>
      </c>
      <c r="V63" s="15">
        <v>7742</v>
      </c>
      <c r="W63" s="15">
        <v>8650</v>
      </c>
      <c r="X63" s="15">
        <v>15645</v>
      </c>
      <c r="Y63" s="17">
        <f t="shared" ref="Y63:AI63" si="9">Y59-SUM(Y60:Y62)</f>
        <v>21011.909999999974</v>
      </c>
      <c r="Z63" s="17">
        <f t="shared" si="9"/>
        <v>27245.799999999988</v>
      </c>
      <c r="AA63" s="17">
        <f t="shared" si="9"/>
        <v>23200.349999999995</v>
      </c>
      <c r="AB63" s="17">
        <f t="shared" si="9"/>
        <v>23146.07</v>
      </c>
      <c r="AC63" s="17">
        <f t="shared" si="9"/>
        <v>27389.32</v>
      </c>
      <c r="AD63" s="17">
        <f t="shared" si="9"/>
        <v>44122.630000000012</v>
      </c>
      <c r="AE63" s="17">
        <f t="shared" si="9"/>
        <v>35698.210000000006</v>
      </c>
      <c r="AF63" s="17">
        <f t="shared" si="9"/>
        <v>72495.410000000018</v>
      </c>
      <c r="AG63" s="17">
        <f t="shared" si="9"/>
        <v>36512.740000000005</v>
      </c>
      <c r="AH63" s="17">
        <f t="shared" si="9"/>
        <v>57118.97</v>
      </c>
      <c r="AI63" s="17">
        <f t="shared" si="9"/>
        <v>38104.689999999995</v>
      </c>
    </row>
    <row r="64" spans="1:38" x14ac:dyDescent="0.25">
      <c r="A64" s="26">
        <v>8</v>
      </c>
      <c r="B64" s="14" t="s">
        <v>125</v>
      </c>
      <c r="C64" s="15">
        <v>155</v>
      </c>
      <c r="D64" s="16">
        <v>198.47</v>
      </c>
      <c r="E64" s="16">
        <v>255.92</v>
      </c>
      <c r="F64" s="16">
        <v>328.94</v>
      </c>
      <c r="G64" s="16">
        <v>356.44</v>
      </c>
      <c r="H64" s="16">
        <v>375.09</v>
      </c>
      <c r="I64" s="15">
        <v>417.76</v>
      </c>
      <c r="J64" s="15">
        <v>439.18</v>
      </c>
      <c r="K64" s="15">
        <v>499.93</v>
      </c>
      <c r="L64" s="15">
        <v>569.46</v>
      </c>
      <c r="M64" s="15">
        <v>647.79</v>
      </c>
      <c r="N64" s="15">
        <v>640.62</v>
      </c>
      <c r="O64" s="15">
        <v>753.29</v>
      </c>
      <c r="P64" s="15">
        <v>801</v>
      </c>
      <c r="Q64" s="15">
        <v>1052</v>
      </c>
      <c r="R64" s="15">
        <v>1314</v>
      </c>
      <c r="S64" s="15">
        <v>1279</v>
      </c>
      <c r="T64" s="15">
        <v>1470</v>
      </c>
      <c r="U64" s="15">
        <v>1573</v>
      </c>
      <c r="V64" s="15">
        <v>1665</v>
      </c>
      <c r="W64" s="15">
        <v>1827</v>
      </c>
      <c r="X64" s="15">
        <v>1841</v>
      </c>
      <c r="Y64" s="17">
        <v>1841.3300000000002</v>
      </c>
      <c r="Z64" s="17">
        <v>2044.87</v>
      </c>
      <c r="AA64" s="17">
        <v>2200.2100000000005</v>
      </c>
      <c r="AB64" s="17">
        <v>2238.9699999999998</v>
      </c>
      <c r="AC64" s="17">
        <v>2288.2699999999995</v>
      </c>
      <c r="AD64" s="17">
        <v>2312.5599999999995</v>
      </c>
      <c r="AE64" s="17">
        <v>2404.0400000000004</v>
      </c>
      <c r="AF64" s="17">
        <v>2593.5500000000002</v>
      </c>
      <c r="AG64" s="17">
        <v>2580.16</v>
      </c>
      <c r="AH64" s="17">
        <v>2766.34</v>
      </c>
      <c r="AI64" s="17">
        <v>2942.9700000000003</v>
      </c>
      <c r="AJ64" s="2" t="s">
        <v>38</v>
      </c>
      <c r="AK64" s="2">
        <v>2059</v>
      </c>
    </row>
    <row r="65" spans="1:37" x14ac:dyDescent="0.25">
      <c r="A65" s="26">
        <v>9</v>
      </c>
      <c r="B65" s="14" t="s">
        <v>126</v>
      </c>
      <c r="C65" s="15">
        <v>7100</v>
      </c>
      <c r="D65" s="16">
        <v>11537.25</v>
      </c>
      <c r="E65" s="16">
        <v>13072.98</v>
      </c>
      <c r="F65" s="16">
        <v>14405.8</v>
      </c>
      <c r="G65" s="16">
        <v>16303.27</v>
      </c>
      <c r="H65" s="16">
        <v>18365.54</v>
      </c>
      <c r="I65" s="15">
        <v>17569.29</v>
      </c>
      <c r="J65" s="15">
        <v>21226.58</v>
      </c>
      <c r="K65" s="15">
        <v>24531.29</v>
      </c>
      <c r="L65" s="15">
        <v>28842.37</v>
      </c>
      <c r="M65" s="15">
        <v>32387.3</v>
      </c>
      <c r="N65" s="15">
        <v>35539.449999999997</v>
      </c>
      <c r="O65" s="15">
        <v>45411.41</v>
      </c>
      <c r="P65" s="15">
        <v>57527</v>
      </c>
      <c r="Q65" s="15">
        <v>71385</v>
      </c>
      <c r="R65" s="15">
        <v>77452</v>
      </c>
      <c r="S65" s="15">
        <v>80868</v>
      </c>
      <c r="T65" s="15">
        <v>98040</v>
      </c>
      <c r="U65" s="15">
        <v>101333</v>
      </c>
      <c r="V65" s="15">
        <v>106652</v>
      </c>
      <c r="W65" s="15">
        <v>102247</v>
      </c>
      <c r="X65" s="15">
        <v>61472</v>
      </c>
      <c r="Y65" s="17">
        <v>311196.00000000012</v>
      </c>
      <c r="Z65" s="17">
        <v>285874.01</v>
      </c>
      <c r="AA65" s="17">
        <v>376501.84999999986</v>
      </c>
      <c r="AB65" s="17">
        <v>375997.28999999986</v>
      </c>
      <c r="AC65" s="17">
        <v>522911.55000000016</v>
      </c>
      <c r="AD65" s="17">
        <v>576881.37000000058</v>
      </c>
      <c r="AE65" s="17">
        <v>616141.31000000041</v>
      </c>
      <c r="AF65" s="17">
        <v>651648.1999999996</v>
      </c>
      <c r="AG65" s="17">
        <v>609676.73999999929</v>
      </c>
      <c r="AH65" s="17">
        <v>594207.16000000015</v>
      </c>
      <c r="AI65" s="17">
        <v>720055.76000000024</v>
      </c>
      <c r="AK65" s="2" t="s">
        <v>127</v>
      </c>
    </row>
    <row r="66" spans="1:37" x14ac:dyDescent="0.25">
      <c r="A66" s="23" t="s">
        <v>69</v>
      </c>
      <c r="B66" s="14" t="s">
        <v>128</v>
      </c>
      <c r="C66" s="27">
        <v>48</v>
      </c>
      <c r="D66" s="16" t="s">
        <v>129</v>
      </c>
      <c r="E66" s="16" t="s">
        <v>129</v>
      </c>
      <c r="F66" s="16" t="s">
        <v>129</v>
      </c>
      <c r="G66" s="16" t="s">
        <v>129</v>
      </c>
      <c r="H66" s="16" t="s">
        <v>129</v>
      </c>
      <c r="I66" s="27" t="s">
        <v>129</v>
      </c>
      <c r="J66" s="27" t="s">
        <v>129</v>
      </c>
      <c r="K66" s="27" t="s">
        <v>129</v>
      </c>
      <c r="L66" s="27" t="s">
        <v>129</v>
      </c>
      <c r="M66" s="27" t="s">
        <v>129</v>
      </c>
      <c r="N66" s="27" t="s">
        <v>129</v>
      </c>
      <c r="O66" s="27" t="s">
        <v>129</v>
      </c>
      <c r="P66" s="27"/>
      <c r="Q66" s="27">
        <v>0</v>
      </c>
      <c r="R66" s="27" t="s">
        <v>129</v>
      </c>
      <c r="S66" s="27" t="s">
        <v>129</v>
      </c>
      <c r="T66" s="27" t="s">
        <v>129</v>
      </c>
      <c r="U66" s="27" t="s">
        <v>129</v>
      </c>
      <c r="V66" s="27" t="s">
        <v>129</v>
      </c>
      <c r="W66" s="27" t="s">
        <v>129</v>
      </c>
      <c r="X66" s="24"/>
      <c r="Y66" s="28"/>
      <c r="Z66" s="28"/>
      <c r="AA66" s="28"/>
      <c r="AB66" s="29"/>
      <c r="AC66" s="29"/>
      <c r="AD66" s="29"/>
      <c r="AE66" s="29"/>
      <c r="AF66" s="29"/>
      <c r="AG66" s="29"/>
      <c r="AH66" s="29"/>
      <c r="AI66" s="29"/>
    </row>
    <row r="67" spans="1:37" x14ac:dyDescent="0.25">
      <c r="A67" s="23" t="s">
        <v>72</v>
      </c>
      <c r="B67" s="14" t="s">
        <v>130</v>
      </c>
      <c r="C67" s="15">
        <v>346</v>
      </c>
      <c r="D67" s="16">
        <v>561</v>
      </c>
      <c r="E67" s="16">
        <v>655.29999999999995</v>
      </c>
      <c r="F67" s="16">
        <v>695.75</v>
      </c>
      <c r="G67" s="16">
        <v>1025.74</v>
      </c>
      <c r="H67" s="16">
        <v>1107.21</v>
      </c>
      <c r="I67" s="15">
        <v>1196.6099999999999</v>
      </c>
      <c r="J67" s="15">
        <v>1215.82</v>
      </c>
      <c r="K67" s="15">
        <v>1325.4</v>
      </c>
      <c r="L67" s="15">
        <v>1613.74</v>
      </c>
      <c r="M67" s="15">
        <v>1592.91</v>
      </c>
      <c r="N67" s="15">
        <v>2487.44</v>
      </c>
      <c r="O67" s="15">
        <v>3002.39</v>
      </c>
      <c r="P67" s="15">
        <v>4120</v>
      </c>
      <c r="Q67" s="15">
        <v>4619</v>
      </c>
      <c r="R67" s="15">
        <v>1742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24"/>
      <c r="Y67" s="28"/>
      <c r="Z67" s="28"/>
      <c r="AA67" s="28"/>
      <c r="AB67" s="29"/>
      <c r="AC67" s="29"/>
      <c r="AD67" s="29"/>
      <c r="AE67" s="29"/>
      <c r="AF67" s="29"/>
      <c r="AG67" s="29"/>
      <c r="AH67" s="29"/>
      <c r="AI67" s="29"/>
    </row>
    <row r="68" spans="1:37" x14ac:dyDescent="0.25">
      <c r="A68" s="23" t="s">
        <v>74</v>
      </c>
      <c r="B68" s="14" t="s">
        <v>131</v>
      </c>
      <c r="C68" s="15">
        <v>2000</v>
      </c>
      <c r="D68" s="16">
        <v>750.82</v>
      </c>
      <c r="E68" s="16">
        <v>435.77</v>
      </c>
      <c r="F68" s="16">
        <v>411.22</v>
      </c>
      <c r="G68" s="16">
        <v>360.75</v>
      </c>
      <c r="H68" s="16">
        <v>0.46</v>
      </c>
      <c r="I68" s="15">
        <v>2.44</v>
      </c>
      <c r="J68" s="15">
        <v>3.07</v>
      </c>
      <c r="K68" s="15">
        <v>2.38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24"/>
      <c r="Y68" s="28"/>
      <c r="Z68" s="28"/>
      <c r="AA68" s="28"/>
      <c r="AB68" s="29"/>
      <c r="AC68" s="29"/>
      <c r="AD68" s="29"/>
      <c r="AE68" s="29"/>
      <c r="AF68" s="29"/>
      <c r="AG68" s="29"/>
      <c r="AH68" s="29"/>
      <c r="AI68" s="29"/>
    </row>
    <row r="69" spans="1:37" x14ac:dyDescent="0.25">
      <c r="A69" s="23" t="s">
        <v>79</v>
      </c>
      <c r="B69" s="14" t="s">
        <v>132</v>
      </c>
      <c r="C69" s="15">
        <v>3515</v>
      </c>
      <c r="D69" s="16">
        <v>8079.57</v>
      </c>
      <c r="E69" s="16">
        <v>9855.18</v>
      </c>
      <c r="F69" s="16">
        <v>11043.87</v>
      </c>
      <c r="G69" s="16">
        <v>12330.93</v>
      </c>
      <c r="H69" s="16">
        <v>14263.89</v>
      </c>
      <c r="I69" s="15">
        <v>13026.21</v>
      </c>
      <c r="J69" s="15">
        <v>15973.28</v>
      </c>
      <c r="K69" s="15">
        <v>18284.18</v>
      </c>
      <c r="L69" s="15">
        <v>22212.639999999999</v>
      </c>
      <c r="M69" s="15">
        <v>25022.09</v>
      </c>
      <c r="N69" s="15">
        <v>24966.7</v>
      </c>
      <c r="O69" s="15">
        <v>32837.910000000003</v>
      </c>
      <c r="P69" s="15">
        <v>42389</v>
      </c>
      <c r="Q69" s="15">
        <v>53662</v>
      </c>
      <c r="R69" s="15">
        <v>57946</v>
      </c>
      <c r="S69" s="15">
        <v>59289</v>
      </c>
      <c r="T69" s="15">
        <v>70080</v>
      </c>
      <c r="U69" s="15">
        <v>72240</v>
      </c>
      <c r="V69" s="15">
        <v>74559</v>
      </c>
      <c r="W69" s="15">
        <v>54072</v>
      </c>
      <c r="X69" s="15">
        <v>13987</v>
      </c>
      <c r="Y69" s="17"/>
      <c r="Z69" s="17"/>
      <c r="AA69" s="17"/>
      <c r="AB69" s="29"/>
      <c r="AC69" s="29"/>
      <c r="AD69" s="29"/>
      <c r="AE69" s="29"/>
      <c r="AF69" s="29"/>
      <c r="AG69" s="29"/>
      <c r="AH69" s="29"/>
      <c r="AI69" s="29"/>
    </row>
    <row r="70" spans="1:37" x14ac:dyDescent="0.25">
      <c r="A70" s="23" t="s">
        <v>82</v>
      </c>
      <c r="B70" s="14" t="s">
        <v>133</v>
      </c>
      <c r="C70" s="15">
        <v>244</v>
      </c>
      <c r="D70" s="16">
        <v>403.29</v>
      </c>
      <c r="E70" s="16">
        <v>403.55</v>
      </c>
      <c r="F70" s="16">
        <v>402.92</v>
      </c>
      <c r="G70" s="16">
        <v>453</v>
      </c>
      <c r="H70" s="16">
        <v>497</v>
      </c>
      <c r="I70" s="15">
        <v>588.29</v>
      </c>
      <c r="J70" s="15">
        <v>797</v>
      </c>
      <c r="K70" s="15">
        <v>797</v>
      </c>
      <c r="L70" s="15">
        <v>714</v>
      </c>
      <c r="M70" s="15">
        <v>827</v>
      </c>
      <c r="N70" s="15">
        <v>1068.82</v>
      </c>
      <c r="O70" s="15">
        <v>1216.71</v>
      </c>
      <c r="P70" s="15">
        <v>170</v>
      </c>
      <c r="Q70" s="15">
        <v>246</v>
      </c>
      <c r="R70" s="15">
        <v>225</v>
      </c>
      <c r="S70" s="15">
        <v>424</v>
      </c>
      <c r="T70" s="15">
        <v>579</v>
      </c>
      <c r="U70" s="15">
        <v>717</v>
      </c>
      <c r="V70" s="15">
        <v>717</v>
      </c>
      <c r="W70" s="15">
        <v>717</v>
      </c>
      <c r="X70" s="15">
        <v>983</v>
      </c>
      <c r="Y70" s="17">
        <v>3376.5600000000009</v>
      </c>
      <c r="Z70" s="17">
        <v>2584.2199999999998</v>
      </c>
      <c r="AA70" s="17">
        <v>3399.860000000001</v>
      </c>
      <c r="AB70" s="29">
        <v>2762.9</v>
      </c>
      <c r="AC70" s="29">
        <v>3521.5199999999995</v>
      </c>
      <c r="AD70" s="29">
        <v>4720.4000000000005</v>
      </c>
      <c r="AE70" s="29">
        <v>4621.9600000000009</v>
      </c>
      <c r="AF70" s="29">
        <v>3613.2200000000003</v>
      </c>
      <c r="AG70" s="29">
        <v>3557.84</v>
      </c>
      <c r="AH70" s="29">
        <v>7119.2300000000005</v>
      </c>
      <c r="AI70" s="29">
        <v>9954.81</v>
      </c>
      <c r="AK70" s="2">
        <v>2225</v>
      </c>
    </row>
    <row r="71" spans="1:37" x14ac:dyDescent="0.25">
      <c r="A71" s="23" t="s">
        <v>84</v>
      </c>
      <c r="B71" s="14" t="s">
        <v>134</v>
      </c>
      <c r="C71" s="15">
        <v>215</v>
      </c>
      <c r="D71" s="16">
        <v>275.08</v>
      </c>
      <c r="E71" s="16">
        <v>275</v>
      </c>
      <c r="F71" s="16">
        <v>308.08</v>
      </c>
      <c r="G71" s="16">
        <v>360.78</v>
      </c>
      <c r="H71" s="16">
        <v>466.75</v>
      </c>
      <c r="I71" s="15">
        <v>450.14</v>
      </c>
      <c r="J71" s="15">
        <v>452.26</v>
      </c>
      <c r="K71" s="15">
        <v>433.79</v>
      </c>
      <c r="L71" s="15">
        <v>383.73</v>
      </c>
      <c r="M71" s="15">
        <v>394.69</v>
      </c>
      <c r="N71" s="15">
        <v>406.11</v>
      </c>
      <c r="O71" s="15">
        <v>457.65</v>
      </c>
      <c r="P71" s="15">
        <v>500</v>
      </c>
      <c r="Q71" s="15">
        <v>601</v>
      </c>
      <c r="R71" s="15">
        <v>459</v>
      </c>
      <c r="S71" s="15">
        <v>590</v>
      </c>
      <c r="T71" s="15">
        <v>659</v>
      </c>
      <c r="U71" s="15">
        <v>874</v>
      </c>
      <c r="V71" s="15">
        <v>874</v>
      </c>
      <c r="W71" s="15">
        <v>874</v>
      </c>
      <c r="X71" s="15">
        <v>3040</v>
      </c>
      <c r="Y71" s="17">
        <v>0.44</v>
      </c>
      <c r="Z71" s="17">
        <v>2</v>
      </c>
      <c r="AA71" s="17">
        <v>2.0099999999999998</v>
      </c>
      <c r="AB71" s="29">
        <v>5.29</v>
      </c>
      <c r="AC71" s="29">
        <v>4.24</v>
      </c>
      <c r="AD71" s="29">
        <v>4.12</v>
      </c>
      <c r="AE71" s="29">
        <v>3.47</v>
      </c>
      <c r="AF71" s="29">
        <v>0</v>
      </c>
      <c r="AG71" s="29">
        <v>0</v>
      </c>
      <c r="AH71" s="29">
        <v>0</v>
      </c>
      <c r="AI71" s="29">
        <v>0</v>
      </c>
      <c r="AK71" s="2" t="s">
        <v>135</v>
      </c>
    </row>
    <row r="72" spans="1:37" x14ac:dyDescent="0.25">
      <c r="A72" s="23" t="s">
        <v>86</v>
      </c>
      <c r="B72" s="14" t="s">
        <v>136</v>
      </c>
      <c r="C72" s="15">
        <v>733</v>
      </c>
      <c r="D72" s="16">
        <v>1467.49</v>
      </c>
      <c r="E72" s="16">
        <v>1448.18</v>
      </c>
      <c r="F72" s="16">
        <v>1543.96</v>
      </c>
      <c r="G72" s="16">
        <v>1772.07</v>
      </c>
      <c r="H72" s="16">
        <v>2030.23</v>
      </c>
      <c r="I72" s="15">
        <v>2305.6</v>
      </c>
      <c r="J72" s="15">
        <v>2785.15</v>
      </c>
      <c r="K72" s="15">
        <v>3688.54</v>
      </c>
      <c r="L72" s="15">
        <v>3918.26</v>
      </c>
      <c r="M72" s="15">
        <v>4550.6099999999997</v>
      </c>
      <c r="N72" s="15">
        <v>6610.38</v>
      </c>
      <c r="O72" s="15">
        <v>7896.75</v>
      </c>
      <c r="P72" s="15">
        <v>10348</v>
      </c>
      <c r="Q72" s="15">
        <v>12256</v>
      </c>
      <c r="R72" s="15">
        <v>17080</v>
      </c>
      <c r="S72" s="15">
        <v>20565</v>
      </c>
      <c r="T72" s="15">
        <v>26721</v>
      </c>
      <c r="U72" s="15">
        <v>27503</v>
      </c>
      <c r="V72" s="15">
        <v>30502</v>
      </c>
      <c r="W72" s="15">
        <v>46585</v>
      </c>
      <c r="X72" s="15">
        <v>43461</v>
      </c>
      <c r="Y72" s="17"/>
      <c r="Z72" s="17"/>
      <c r="AA72" s="17"/>
      <c r="AB72" s="29"/>
      <c r="AC72" s="29"/>
      <c r="AD72" s="29"/>
      <c r="AE72" s="29"/>
      <c r="AF72" s="29"/>
      <c r="AG72" s="29"/>
      <c r="AH72" s="29"/>
      <c r="AI72" s="29"/>
    </row>
    <row r="73" spans="1:37" s="8" customFormat="1" ht="14.25" x14ac:dyDescent="0.25">
      <c r="A73" s="30" t="s">
        <v>137</v>
      </c>
      <c r="B73" s="10" t="s">
        <v>138</v>
      </c>
      <c r="C73" s="11">
        <v>5</v>
      </c>
      <c r="D73" s="11">
        <v>0.04</v>
      </c>
      <c r="E73" s="11">
        <v>0.04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/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2"/>
      <c r="Z73" s="12"/>
      <c r="AA73" s="12"/>
      <c r="AB73" s="31"/>
      <c r="AC73" s="31"/>
      <c r="AD73" s="31"/>
      <c r="AE73" s="31"/>
      <c r="AF73" s="31"/>
      <c r="AG73" s="31"/>
      <c r="AH73" s="31"/>
      <c r="AI73" s="31"/>
    </row>
    <row r="74" spans="1:37" s="8" customFormat="1" ht="14.25" x14ac:dyDescent="0.25">
      <c r="A74" s="30" t="s">
        <v>139</v>
      </c>
      <c r="B74" s="10" t="s">
        <v>140</v>
      </c>
      <c r="C74" s="11">
        <v>3394</v>
      </c>
      <c r="D74" s="11">
        <v>5286.67</v>
      </c>
      <c r="E74" s="11">
        <v>5337.01</v>
      </c>
      <c r="F74" s="11">
        <v>3096.77</v>
      </c>
      <c r="G74" s="11">
        <v>3388.43</v>
      </c>
      <c r="H74" s="11">
        <v>3787.36</v>
      </c>
      <c r="I74" s="11">
        <v>11578.85</v>
      </c>
      <c r="J74" s="11">
        <v>12890.88</v>
      </c>
      <c r="K74" s="11">
        <v>10746.06</v>
      </c>
      <c r="L74" s="11">
        <v>11002.56</v>
      </c>
      <c r="M74" s="11">
        <v>12116.86</v>
      </c>
      <c r="N74" s="11">
        <v>25147.66</v>
      </c>
      <c r="O74" s="11">
        <v>28454.17</v>
      </c>
      <c r="P74" s="11">
        <v>26365</v>
      </c>
      <c r="Q74" s="11">
        <v>27259</v>
      </c>
      <c r="R74" s="11">
        <v>29697</v>
      </c>
      <c r="S74" s="11">
        <v>31514</v>
      </c>
      <c r="T74" s="11">
        <v>43973</v>
      </c>
      <c r="U74" s="11">
        <v>45253</v>
      </c>
      <c r="V74" s="11">
        <v>53905</v>
      </c>
      <c r="W74" s="11">
        <v>63205</v>
      </c>
      <c r="X74" s="11">
        <v>84579</v>
      </c>
      <c r="Y74" s="12">
        <f t="shared" ref="Y74:AI74" si="10">Y75+Y76</f>
        <v>84578.790000000008</v>
      </c>
      <c r="Z74" s="12">
        <f t="shared" si="10"/>
        <v>95550.3</v>
      </c>
      <c r="AA74" s="12">
        <f t="shared" si="10"/>
        <v>92244.47</v>
      </c>
      <c r="AB74" s="12">
        <f t="shared" si="10"/>
        <v>93703.579999999987</v>
      </c>
      <c r="AC74" s="12">
        <f t="shared" si="10"/>
        <v>123709.87</v>
      </c>
      <c r="AD74" s="12">
        <f t="shared" si="10"/>
        <v>184062.5</v>
      </c>
      <c r="AE74" s="12">
        <f t="shared" si="10"/>
        <v>207434.75</v>
      </c>
      <c r="AF74" s="12">
        <f t="shared" si="10"/>
        <v>172759.67999999999</v>
      </c>
      <c r="AG74" s="12">
        <f t="shared" si="10"/>
        <v>148521.91</v>
      </c>
      <c r="AH74" s="12">
        <f t="shared" si="10"/>
        <v>127146.30000000002</v>
      </c>
      <c r="AI74" s="12">
        <f t="shared" si="10"/>
        <v>132767</v>
      </c>
    </row>
    <row r="75" spans="1:37" x14ac:dyDescent="0.25">
      <c r="A75" s="26">
        <v>1</v>
      </c>
      <c r="B75" s="14" t="s">
        <v>141</v>
      </c>
      <c r="C75" s="15">
        <v>3244</v>
      </c>
      <c r="D75" s="16">
        <v>4906.67</v>
      </c>
      <c r="E75" s="16">
        <v>4957.01</v>
      </c>
      <c r="F75" s="16">
        <v>2716.77</v>
      </c>
      <c r="G75" s="16">
        <v>3008.43</v>
      </c>
      <c r="H75" s="16">
        <v>3407.36</v>
      </c>
      <c r="I75" s="15">
        <v>11578.85</v>
      </c>
      <c r="J75" s="15">
        <v>12890.88</v>
      </c>
      <c r="K75" s="15">
        <v>10746.06</v>
      </c>
      <c r="L75" s="15">
        <v>11002.56</v>
      </c>
      <c r="M75" s="15">
        <v>12116.86</v>
      </c>
      <c r="N75" s="15">
        <v>25147.66</v>
      </c>
      <c r="O75" s="15">
        <v>28454.17</v>
      </c>
      <c r="P75" s="15">
        <v>26365</v>
      </c>
      <c r="Q75" s="15">
        <v>27259</v>
      </c>
      <c r="R75" s="15">
        <v>29697</v>
      </c>
      <c r="S75" s="15">
        <v>31514</v>
      </c>
      <c r="T75" s="15">
        <v>43973</v>
      </c>
      <c r="U75" s="15">
        <v>45253</v>
      </c>
      <c r="V75" s="15">
        <v>53905</v>
      </c>
      <c r="W75" s="15">
        <v>63205</v>
      </c>
      <c r="X75" s="15">
        <v>84579</v>
      </c>
      <c r="Y75" s="17">
        <v>84578.790000000008</v>
      </c>
      <c r="Z75" s="17">
        <v>95550.3</v>
      </c>
      <c r="AA75" s="17">
        <v>92244.47</v>
      </c>
      <c r="AB75" s="29">
        <v>93703.579999999987</v>
      </c>
      <c r="AC75" s="29">
        <v>123709.87</v>
      </c>
      <c r="AD75" s="29">
        <v>184062.5</v>
      </c>
      <c r="AE75" s="29">
        <v>207434.75</v>
      </c>
      <c r="AF75" s="29">
        <v>172759.67999999999</v>
      </c>
      <c r="AG75" s="29">
        <v>148521.91</v>
      </c>
      <c r="AH75" s="29">
        <v>127146.30000000002</v>
      </c>
      <c r="AI75" s="29">
        <v>132767</v>
      </c>
      <c r="AJ75" s="2" t="s">
        <v>38</v>
      </c>
      <c r="AK75" s="2" t="s">
        <v>142</v>
      </c>
    </row>
    <row r="76" spans="1:37" x14ac:dyDescent="0.25">
      <c r="A76" s="26">
        <v>2</v>
      </c>
      <c r="B76" s="14" t="s">
        <v>143</v>
      </c>
      <c r="C76" s="15">
        <v>150</v>
      </c>
      <c r="D76" s="16">
        <v>380</v>
      </c>
      <c r="E76" s="16">
        <v>380</v>
      </c>
      <c r="F76" s="16">
        <v>380</v>
      </c>
      <c r="G76" s="16">
        <v>380</v>
      </c>
      <c r="H76" s="16">
        <v>380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/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7"/>
      <c r="Z76" s="17">
        <v>0</v>
      </c>
      <c r="AA76" s="17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</row>
    <row r="77" spans="1:37" x14ac:dyDescent="0.25">
      <c r="A77" s="26"/>
      <c r="B77" s="10" t="s">
        <v>144</v>
      </c>
      <c r="C77" s="11">
        <v>73557</v>
      </c>
      <c r="D77" s="11">
        <v>139714.95000000001</v>
      </c>
      <c r="E77" s="11">
        <v>158810.74</v>
      </c>
      <c r="F77" s="11">
        <v>179996.53</v>
      </c>
      <c r="G77" s="11">
        <v>216417.41</v>
      </c>
      <c r="H77" s="11">
        <v>248869.34</v>
      </c>
      <c r="I77" s="11">
        <v>277975.49</v>
      </c>
      <c r="J77" s="11">
        <v>301774.76</v>
      </c>
      <c r="K77" s="11">
        <v>340092.66</v>
      </c>
      <c r="L77" s="11">
        <v>363044.82</v>
      </c>
      <c r="M77" s="11">
        <v>383030.66</v>
      </c>
      <c r="N77" s="11">
        <v>440302.87</v>
      </c>
      <c r="O77" s="11">
        <v>514313.34</v>
      </c>
      <c r="P77" s="11">
        <v>593659</v>
      </c>
      <c r="Q77" s="11">
        <v>790593</v>
      </c>
      <c r="R77" s="11">
        <v>905473</v>
      </c>
      <c r="S77" s="11">
        <v>1036061</v>
      </c>
      <c r="T77" s="11">
        <v>1145955</v>
      </c>
      <c r="U77" s="11">
        <v>1237755</v>
      </c>
      <c r="V77" s="11">
        <v>1366170</v>
      </c>
      <c r="W77" s="11">
        <v>1457882</v>
      </c>
      <c r="X77" s="11">
        <v>1530689</v>
      </c>
      <c r="Y77" s="12">
        <f t="shared" ref="Y77:AI77" si="11">Y74+Y73+Y29+Y4</f>
        <v>1788392.4900000002</v>
      </c>
      <c r="Z77" s="12">
        <f t="shared" si="11"/>
        <v>1863026.15</v>
      </c>
      <c r="AA77" s="12">
        <f t="shared" si="11"/>
        <v>2038509.1</v>
      </c>
      <c r="AB77" s="12">
        <f t="shared" si="11"/>
        <v>2161108.5499999998</v>
      </c>
      <c r="AC77" s="12">
        <f t="shared" si="11"/>
        <v>2508665.56</v>
      </c>
      <c r="AD77" s="12">
        <f t="shared" si="11"/>
        <v>3755269.6400000006</v>
      </c>
      <c r="AE77" s="12">
        <f t="shared" si="11"/>
        <v>3704603.2600000007</v>
      </c>
      <c r="AF77" s="12">
        <f t="shared" si="11"/>
        <v>4002858.21</v>
      </c>
      <c r="AG77" s="12">
        <f t="shared" si="11"/>
        <v>3900116.0099999988</v>
      </c>
      <c r="AH77" s="12">
        <f t="shared" si="11"/>
        <v>3969490.8100000005</v>
      </c>
      <c r="AI77" s="12">
        <f t="shared" si="11"/>
        <v>4215961.620000001</v>
      </c>
    </row>
    <row r="78" spans="1:37" x14ac:dyDescent="0.25">
      <c r="Y78" s="32">
        <v>1537761.0499999991</v>
      </c>
      <c r="Z78" s="32">
        <v>1690584.23</v>
      </c>
      <c r="AA78" s="32">
        <v>1878833.5200000012</v>
      </c>
      <c r="AB78" s="32">
        <v>2007399.0899999982</v>
      </c>
      <c r="AC78" s="32">
        <v>2350604.330000001</v>
      </c>
      <c r="AD78" s="32">
        <v>3083518.9900000021</v>
      </c>
      <c r="AE78" s="32">
        <v>3200926.2900000019</v>
      </c>
      <c r="AF78" s="32">
        <v>3453132.0700000003</v>
      </c>
      <c r="AG78" s="32">
        <v>3494252.01</v>
      </c>
      <c r="AH78" s="32">
        <v>3698057.46</v>
      </c>
      <c r="AI78" s="32">
        <v>3944255.27</v>
      </c>
      <c r="AK78" s="2" t="s">
        <v>145</v>
      </c>
    </row>
    <row r="79" spans="1:37" x14ac:dyDescent="0.25">
      <c r="B79" s="2" t="s">
        <v>146</v>
      </c>
      <c r="H79" s="33"/>
      <c r="I79" s="33"/>
      <c r="J79" s="33"/>
      <c r="K79" s="33"/>
      <c r="L79" s="33"/>
      <c r="M79" s="33"/>
      <c r="N79" s="33"/>
      <c r="O79" s="33"/>
    </row>
    <row r="80" spans="1:37" x14ac:dyDescent="0.25">
      <c r="B80" s="2" t="s">
        <v>147</v>
      </c>
      <c r="D80" s="34"/>
      <c r="E80" s="2" t="s">
        <v>148</v>
      </c>
      <c r="H80" s="2" t="s">
        <v>149</v>
      </c>
    </row>
    <row r="81" spans="2:15" x14ac:dyDescent="0.25">
      <c r="H81" s="33"/>
      <c r="I81" s="33"/>
      <c r="J81" s="33"/>
      <c r="K81" s="33"/>
      <c r="L81" s="33"/>
      <c r="M81" s="33"/>
      <c r="N81" s="33"/>
      <c r="O81" s="33"/>
    </row>
    <row r="82" spans="2:15" x14ac:dyDescent="0.25">
      <c r="B82" s="2" t="s">
        <v>150</v>
      </c>
    </row>
    <row r="83" spans="2:15" x14ac:dyDescent="0.25">
      <c r="B83" s="35" t="s">
        <v>151</v>
      </c>
    </row>
    <row r="84" spans="2:15" x14ac:dyDescent="0.25">
      <c r="B84" s="35" t="s">
        <v>152</v>
      </c>
    </row>
    <row r="85" spans="2:15" x14ac:dyDescent="0.25">
      <c r="B85" s="35" t="s">
        <v>153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C4FE-6154-4C87-AB2A-EAC00B6BDAFE}">
  <dimension ref="A1:AQ119"/>
  <sheetViews>
    <sheetView workbookViewId="0"/>
  </sheetViews>
  <sheetFormatPr defaultColWidth="8.42578125" defaultRowHeight="15" x14ac:dyDescent="0.25"/>
  <cols>
    <col min="1" max="1" width="5.42578125" style="2" customWidth="1"/>
    <col min="2" max="2" width="55.85546875" style="36" customWidth="1"/>
    <col min="3" max="3" width="12.42578125" style="2" bestFit="1" customWidth="1"/>
    <col min="4" max="5" width="12.5703125" style="2" bestFit="1" customWidth="1"/>
    <col min="6" max="6" width="13.42578125" style="2" bestFit="1" customWidth="1"/>
    <col min="7" max="16" width="14.42578125" style="2" bestFit="1" customWidth="1"/>
    <col min="17" max="17" width="15.140625" style="2" bestFit="1" customWidth="1"/>
    <col min="18" max="24" width="14.42578125" style="2" bestFit="1" customWidth="1"/>
    <col min="25" max="32" width="11.5703125" style="2" customWidth="1"/>
    <col min="33" max="33" width="13.140625" style="2" bestFit="1" customWidth="1"/>
    <col min="34" max="35" width="13.42578125" style="2" bestFit="1" customWidth="1"/>
    <col min="36" max="36" width="11.5703125" style="2" customWidth="1"/>
    <col min="37" max="38" width="11.140625" style="2" bestFit="1" customWidth="1"/>
    <col min="39" max="16384" width="8.42578125" style="2"/>
  </cols>
  <sheetData>
    <row r="1" spans="1:38" ht="15.75" x14ac:dyDescent="0.25">
      <c r="A1" s="8" t="s">
        <v>154</v>
      </c>
      <c r="U1" s="37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 t="s">
        <v>0</v>
      </c>
    </row>
    <row r="2" spans="1:38" x14ac:dyDescent="0.25">
      <c r="A2" s="8"/>
    </row>
    <row r="3" spans="1:38" s="45" customFormat="1" ht="14.25" x14ac:dyDescent="0.25">
      <c r="A3" s="39"/>
      <c r="B3" s="40"/>
      <c r="C3" s="41" t="s">
        <v>1</v>
      </c>
      <c r="D3" s="42" t="s">
        <v>2</v>
      </c>
      <c r="E3" s="42" t="s">
        <v>3</v>
      </c>
      <c r="F3" s="42" t="s">
        <v>4</v>
      </c>
      <c r="G3" s="42" t="s">
        <v>5</v>
      </c>
      <c r="H3" s="41" t="s">
        <v>6</v>
      </c>
      <c r="I3" s="41" t="s">
        <v>7</v>
      </c>
      <c r="J3" s="41" t="s">
        <v>8</v>
      </c>
      <c r="K3" s="41" t="s">
        <v>9</v>
      </c>
      <c r="L3" s="41" t="s">
        <v>10</v>
      </c>
      <c r="M3" s="41" t="s">
        <v>11</v>
      </c>
      <c r="N3" s="41" t="s">
        <v>12</v>
      </c>
      <c r="O3" s="41" t="s">
        <v>13</v>
      </c>
      <c r="P3" s="41" t="s">
        <v>14</v>
      </c>
      <c r="Q3" s="41" t="s">
        <v>15</v>
      </c>
      <c r="R3" s="41" t="s">
        <v>16</v>
      </c>
      <c r="S3" s="41" t="s">
        <v>17</v>
      </c>
      <c r="T3" s="41" t="s">
        <v>18</v>
      </c>
      <c r="U3" s="41" t="s">
        <v>19</v>
      </c>
      <c r="V3" s="41" t="s">
        <v>20</v>
      </c>
      <c r="W3" s="41" t="s">
        <v>21</v>
      </c>
      <c r="X3" s="41" t="s">
        <v>22</v>
      </c>
      <c r="Y3" s="43" t="s">
        <v>22</v>
      </c>
      <c r="Z3" s="43" t="s">
        <v>155</v>
      </c>
      <c r="AA3" s="43" t="s">
        <v>24</v>
      </c>
      <c r="AB3" s="43" t="s">
        <v>25</v>
      </c>
      <c r="AC3" s="43" t="s">
        <v>26</v>
      </c>
      <c r="AD3" s="43" t="s">
        <v>27</v>
      </c>
      <c r="AE3" s="43" t="s">
        <v>28</v>
      </c>
      <c r="AF3" s="43" t="s">
        <v>29</v>
      </c>
      <c r="AG3" s="7" t="s">
        <v>30</v>
      </c>
      <c r="AH3" s="7" t="s">
        <v>31</v>
      </c>
      <c r="AI3" s="44" t="s">
        <v>32</v>
      </c>
    </row>
    <row r="4" spans="1:38" x14ac:dyDescent="0.25">
      <c r="A4" s="9" t="s">
        <v>34</v>
      </c>
      <c r="B4" s="46" t="s">
        <v>35</v>
      </c>
      <c r="C4" s="47">
        <v>5364</v>
      </c>
      <c r="D4" s="48">
        <v>11343.8</v>
      </c>
      <c r="E4" s="48">
        <v>9228.23</v>
      </c>
      <c r="F4" s="48">
        <v>9965.4</v>
      </c>
      <c r="G4" s="48">
        <v>16836.54</v>
      </c>
      <c r="H4" s="47">
        <v>14551.34</v>
      </c>
      <c r="I4" s="47">
        <v>14219</v>
      </c>
      <c r="J4" s="47">
        <v>17854.91</v>
      </c>
      <c r="K4" s="47">
        <v>17514.080000000002</v>
      </c>
      <c r="L4" s="47">
        <v>20170.27</v>
      </c>
      <c r="M4" s="47">
        <v>34999.72</v>
      </c>
      <c r="N4" s="47">
        <v>35771.11</v>
      </c>
      <c r="O4" s="47">
        <v>36690.69</v>
      </c>
      <c r="P4" s="47">
        <v>41819</v>
      </c>
      <c r="Q4" s="47">
        <v>47379</v>
      </c>
      <c r="R4" s="47">
        <v>62383</v>
      </c>
      <c r="S4" s="47">
        <v>79829</v>
      </c>
      <c r="T4" s="47">
        <v>78881</v>
      </c>
      <c r="U4" s="49">
        <v>84807</v>
      </c>
      <c r="V4" s="49">
        <v>89191</v>
      </c>
      <c r="W4" s="49">
        <v>93728</v>
      </c>
      <c r="X4" s="49">
        <v>142908</v>
      </c>
      <c r="Y4" s="12">
        <f t="shared" ref="Y4:AI4" si="0">Y5+Y6+Y7+Y12</f>
        <v>133698.68</v>
      </c>
      <c r="Z4" s="12">
        <f t="shared" si="0"/>
        <v>90581.160000000018</v>
      </c>
      <c r="AA4" s="12">
        <f t="shared" si="0"/>
        <v>99787.53</v>
      </c>
      <c r="AB4" s="12">
        <f t="shared" si="0"/>
        <v>107336.23999999996</v>
      </c>
      <c r="AC4" s="12">
        <f t="shared" si="0"/>
        <v>114891.56000000001</v>
      </c>
      <c r="AD4" s="12">
        <f t="shared" si="0"/>
        <v>142854.50999999995</v>
      </c>
      <c r="AE4" s="12">
        <f t="shared" si="0"/>
        <v>146154.97</v>
      </c>
      <c r="AF4" s="12">
        <f t="shared" si="0"/>
        <v>147566.91999999998</v>
      </c>
      <c r="AG4" s="12">
        <f t="shared" si="0"/>
        <v>166420.57999999999</v>
      </c>
      <c r="AH4" s="12">
        <f t="shared" si="0"/>
        <v>166458.25000000003</v>
      </c>
      <c r="AI4" s="12">
        <f t="shared" si="0"/>
        <v>247348.11</v>
      </c>
    </row>
    <row r="5" spans="1:38" x14ac:dyDescent="0.25">
      <c r="A5" s="50">
        <v>1</v>
      </c>
      <c r="B5" s="51" t="s">
        <v>156</v>
      </c>
      <c r="C5" s="52">
        <v>4552</v>
      </c>
      <c r="D5" s="53">
        <v>8015.05</v>
      </c>
      <c r="E5" s="53">
        <v>8508.42</v>
      </c>
      <c r="F5" s="53">
        <v>9103.51</v>
      </c>
      <c r="G5" s="53">
        <v>10035.94</v>
      </c>
      <c r="H5" s="52">
        <v>11854.85</v>
      </c>
      <c r="I5" s="52">
        <v>12384</v>
      </c>
      <c r="J5" s="52">
        <v>16206.91</v>
      </c>
      <c r="K5" s="52">
        <v>14952.85</v>
      </c>
      <c r="L5" s="52">
        <v>16862.61</v>
      </c>
      <c r="M5" s="52">
        <v>31993.8</v>
      </c>
      <c r="N5" s="52">
        <v>32337.87</v>
      </c>
      <c r="O5" s="52">
        <v>33828.239999999998</v>
      </c>
      <c r="P5" s="52">
        <v>37462</v>
      </c>
      <c r="Q5" s="52">
        <v>40918</v>
      </c>
      <c r="R5" s="52">
        <v>51112</v>
      </c>
      <c r="S5" s="52">
        <v>62056</v>
      </c>
      <c r="T5" s="52">
        <v>67902</v>
      </c>
      <c r="U5" s="54">
        <v>70499</v>
      </c>
      <c r="V5" s="54">
        <v>79125</v>
      </c>
      <c r="W5" s="54">
        <v>81887</v>
      </c>
      <c r="X5" s="54">
        <v>79958</v>
      </c>
      <c r="Y5" s="17">
        <v>79958.319999999978</v>
      </c>
      <c r="Z5" s="17">
        <v>86370.920000000013</v>
      </c>
      <c r="AA5" s="17">
        <v>90445.24</v>
      </c>
      <c r="AB5" s="17">
        <v>95230.589999999967</v>
      </c>
      <c r="AC5" s="17">
        <v>111092.43000000001</v>
      </c>
      <c r="AD5" s="17">
        <v>134304.91999999995</v>
      </c>
      <c r="AE5" s="17">
        <v>137986.97</v>
      </c>
      <c r="AF5" s="17">
        <v>142940.00999999998</v>
      </c>
      <c r="AG5" s="17">
        <v>154256.28</v>
      </c>
      <c r="AH5" s="17">
        <v>159500.00000000003</v>
      </c>
      <c r="AI5" s="17">
        <v>180000</v>
      </c>
      <c r="AK5" s="2">
        <v>4076</v>
      </c>
    </row>
    <row r="6" spans="1:38" x14ac:dyDescent="0.25">
      <c r="A6" s="50">
        <v>2</v>
      </c>
      <c r="B6" s="51" t="s">
        <v>157</v>
      </c>
      <c r="C6" s="52">
        <v>65</v>
      </c>
      <c r="D6" s="53">
        <v>108.18</v>
      </c>
      <c r="E6" s="53">
        <v>118.72</v>
      </c>
      <c r="F6" s="53">
        <v>184.72</v>
      </c>
      <c r="G6" s="53">
        <v>172</v>
      </c>
      <c r="H6" s="52">
        <v>229.42</v>
      </c>
      <c r="I6" s="52">
        <v>214</v>
      </c>
      <c r="J6" s="52">
        <v>372.18</v>
      </c>
      <c r="K6" s="52">
        <v>392.05</v>
      </c>
      <c r="L6" s="52">
        <v>436.38</v>
      </c>
      <c r="M6" s="52">
        <v>794.92</v>
      </c>
      <c r="N6" s="52">
        <v>456.37</v>
      </c>
      <c r="O6" s="52">
        <v>675.33</v>
      </c>
      <c r="P6" s="52">
        <v>887</v>
      </c>
      <c r="Q6" s="52">
        <v>881</v>
      </c>
      <c r="R6" s="52">
        <v>1185</v>
      </c>
      <c r="S6" s="52">
        <v>2421</v>
      </c>
      <c r="T6" s="52">
        <v>2206</v>
      </c>
      <c r="U6" s="54">
        <v>2275</v>
      </c>
      <c r="V6" s="54">
        <v>2192</v>
      </c>
      <c r="W6" s="54" t="s">
        <v>129</v>
      </c>
      <c r="X6" s="54">
        <v>0</v>
      </c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</row>
    <row r="7" spans="1:38" x14ac:dyDescent="0.25">
      <c r="A7" s="50">
        <v>3</v>
      </c>
      <c r="B7" s="51" t="s">
        <v>46</v>
      </c>
      <c r="C7" s="52">
        <v>725</v>
      </c>
      <c r="D7" s="53">
        <v>3275.71</v>
      </c>
      <c r="E7" s="53">
        <v>622.22</v>
      </c>
      <c r="F7" s="53">
        <v>261.56</v>
      </c>
      <c r="G7" s="53">
        <v>6179.68</v>
      </c>
      <c r="H7" s="52">
        <v>1976.87</v>
      </c>
      <c r="I7" s="52">
        <v>1117</v>
      </c>
      <c r="J7" s="52">
        <v>610.54999999999995</v>
      </c>
      <c r="K7" s="52">
        <v>1310</v>
      </c>
      <c r="L7" s="52">
        <v>1576.58</v>
      </c>
      <c r="M7" s="52">
        <v>870.23</v>
      </c>
      <c r="N7" s="52">
        <v>1031.6199999999999</v>
      </c>
      <c r="O7" s="52">
        <v>404.4</v>
      </c>
      <c r="P7" s="52">
        <v>649</v>
      </c>
      <c r="Q7" s="52">
        <v>2409</v>
      </c>
      <c r="R7" s="52">
        <v>4708</v>
      </c>
      <c r="S7" s="52">
        <v>10360</v>
      </c>
      <c r="T7" s="52">
        <v>3249</v>
      </c>
      <c r="U7" s="54">
        <v>5906</v>
      </c>
      <c r="V7" s="54">
        <v>1471</v>
      </c>
      <c r="W7" s="54">
        <v>5834</v>
      </c>
      <c r="X7" s="54">
        <v>53772</v>
      </c>
      <c r="Y7" s="17">
        <f>Y8+Y9-Y10+Y11</f>
        <v>53740.36</v>
      </c>
      <c r="Z7" s="17">
        <f t="shared" ref="Z7:AI7" si="1">Z8+Z9-Z10+Z11</f>
        <v>4210.24</v>
      </c>
      <c r="AA7" s="17">
        <f t="shared" si="1"/>
        <v>9342.2900000000009</v>
      </c>
      <c r="AB7" s="17">
        <f t="shared" si="1"/>
        <v>12105.650000000001</v>
      </c>
      <c r="AC7" s="17">
        <f t="shared" si="1"/>
        <v>3799.13</v>
      </c>
      <c r="AD7" s="17">
        <f t="shared" si="1"/>
        <v>8549.59</v>
      </c>
      <c r="AE7" s="17">
        <f t="shared" si="1"/>
        <v>8168</v>
      </c>
      <c r="AF7" s="17">
        <f t="shared" si="1"/>
        <v>4626.91</v>
      </c>
      <c r="AG7" s="17">
        <f t="shared" si="1"/>
        <v>12164.3</v>
      </c>
      <c r="AH7" s="17">
        <f t="shared" si="1"/>
        <v>6958.25</v>
      </c>
      <c r="AI7" s="17">
        <f t="shared" si="1"/>
        <v>67348.11</v>
      </c>
    </row>
    <row r="8" spans="1:38" x14ac:dyDescent="0.25">
      <c r="A8" s="56"/>
      <c r="B8" s="51" t="s">
        <v>158</v>
      </c>
      <c r="C8" s="52">
        <v>4</v>
      </c>
      <c r="D8" s="53">
        <v>1.28</v>
      </c>
      <c r="E8" s="53">
        <v>2.08</v>
      </c>
      <c r="F8" s="53">
        <v>3.06</v>
      </c>
      <c r="G8" s="53">
        <v>14.26</v>
      </c>
      <c r="H8" s="52">
        <v>15.4</v>
      </c>
      <c r="I8" s="52">
        <v>15</v>
      </c>
      <c r="J8" s="52">
        <v>19.54</v>
      </c>
      <c r="K8" s="52">
        <v>32.75</v>
      </c>
      <c r="L8" s="52">
        <v>17.25</v>
      </c>
      <c r="M8" s="52">
        <v>13.91</v>
      </c>
      <c r="N8" s="52">
        <v>9.6</v>
      </c>
      <c r="O8" s="52">
        <v>0</v>
      </c>
      <c r="P8" s="52"/>
      <c r="Q8" s="52">
        <v>0</v>
      </c>
      <c r="R8" s="52">
        <v>0</v>
      </c>
      <c r="S8" s="52">
        <v>0</v>
      </c>
      <c r="T8" s="52">
        <v>0</v>
      </c>
      <c r="U8" s="54">
        <v>0</v>
      </c>
      <c r="V8" s="54">
        <v>0</v>
      </c>
      <c r="W8" s="54">
        <v>0</v>
      </c>
      <c r="X8" s="54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38" x14ac:dyDescent="0.25">
      <c r="A9" s="56"/>
      <c r="B9" s="51" t="s">
        <v>159</v>
      </c>
      <c r="C9" s="52">
        <v>29</v>
      </c>
      <c r="D9" s="53">
        <v>110.9</v>
      </c>
      <c r="E9" s="53">
        <v>110.74</v>
      </c>
      <c r="F9" s="53">
        <v>149.02000000000001</v>
      </c>
      <c r="G9" s="53">
        <v>82.79</v>
      </c>
      <c r="H9" s="52">
        <v>85.32</v>
      </c>
      <c r="I9" s="52">
        <v>282</v>
      </c>
      <c r="J9" s="52">
        <v>356.92</v>
      </c>
      <c r="K9" s="52">
        <v>100.87</v>
      </c>
      <c r="L9" s="52">
        <v>45.07</v>
      </c>
      <c r="M9" s="52">
        <v>118.38</v>
      </c>
      <c r="N9" s="52">
        <v>1.55</v>
      </c>
      <c r="O9" s="52">
        <v>0</v>
      </c>
      <c r="P9" s="52"/>
      <c r="Q9" s="52">
        <v>0</v>
      </c>
      <c r="R9" s="52">
        <v>0</v>
      </c>
      <c r="S9" s="52">
        <v>0</v>
      </c>
      <c r="T9" s="52">
        <v>0</v>
      </c>
      <c r="U9" s="54">
        <v>0</v>
      </c>
      <c r="V9" s="54">
        <v>0</v>
      </c>
      <c r="W9" s="54">
        <v>0</v>
      </c>
      <c r="X9" s="54"/>
      <c r="Y9" s="17">
        <v>0</v>
      </c>
      <c r="Z9" s="17">
        <v>0</v>
      </c>
      <c r="AA9" s="17">
        <v>0</v>
      </c>
      <c r="AB9" s="17">
        <v>186.26999999999998</v>
      </c>
      <c r="AC9" s="17">
        <v>670.96999999999991</v>
      </c>
      <c r="AD9" s="17">
        <v>-1081.4999999999998</v>
      </c>
      <c r="AE9" s="17">
        <v>1267.4099999999999</v>
      </c>
      <c r="AF9" s="17">
        <v>1321.31</v>
      </c>
      <c r="AG9" s="17">
        <v>272.37999999999988</v>
      </c>
      <c r="AH9" s="17">
        <v>0</v>
      </c>
      <c r="AI9" s="17">
        <v>0</v>
      </c>
      <c r="AK9" s="2">
        <v>4046</v>
      </c>
    </row>
    <row r="10" spans="1:38" x14ac:dyDescent="0.25">
      <c r="A10" s="56"/>
      <c r="B10" s="51" t="s">
        <v>160</v>
      </c>
      <c r="C10" s="52">
        <v>550</v>
      </c>
      <c r="D10" s="53">
        <v>2595</v>
      </c>
      <c r="E10" s="53">
        <v>0</v>
      </c>
      <c r="F10" s="53">
        <v>0</v>
      </c>
      <c r="G10" s="53">
        <v>5958.31</v>
      </c>
      <c r="H10" s="52">
        <v>1691.12</v>
      </c>
      <c r="I10" s="52">
        <v>629</v>
      </c>
      <c r="J10" s="52">
        <v>0</v>
      </c>
      <c r="K10" s="52">
        <v>1011.45</v>
      </c>
      <c r="L10" s="52">
        <v>1261.8900000000001</v>
      </c>
      <c r="M10" s="52">
        <v>414.87</v>
      </c>
      <c r="N10" s="52">
        <v>595.01</v>
      </c>
      <c r="O10" s="52">
        <v>39.57</v>
      </c>
      <c r="P10" s="52">
        <v>0</v>
      </c>
      <c r="Q10" s="52">
        <v>1444</v>
      </c>
      <c r="R10" s="52">
        <v>3654</v>
      </c>
      <c r="S10" s="52">
        <v>9051</v>
      </c>
      <c r="T10" s="52">
        <v>1613</v>
      </c>
      <c r="U10" s="54">
        <v>4323</v>
      </c>
      <c r="V10" s="54">
        <v>367</v>
      </c>
      <c r="W10" s="54">
        <v>4619</v>
      </c>
      <c r="X10" s="54">
        <v>52182</v>
      </c>
      <c r="Y10" s="17">
        <v>-52181.599999999999</v>
      </c>
      <c r="Z10" s="17">
        <v>-1672.19</v>
      </c>
      <c r="AA10" s="17">
        <v>-7109.99</v>
      </c>
      <c r="AB10" s="17">
        <v>-9582.84</v>
      </c>
      <c r="AC10" s="17">
        <v>-539.6</v>
      </c>
      <c r="AD10" s="17">
        <v>-7122.33</v>
      </c>
      <c r="AE10" s="17">
        <v>-3641.66</v>
      </c>
      <c r="AF10" s="17">
        <v>0</v>
      </c>
      <c r="AG10" s="17">
        <v>-6922.15</v>
      </c>
      <c r="AH10" s="17">
        <v>-1132.72</v>
      </c>
      <c r="AI10" s="17">
        <v>-61000.01</v>
      </c>
      <c r="AK10" s="2">
        <v>5466</v>
      </c>
      <c r="AL10" s="2" t="s">
        <v>161</v>
      </c>
    </row>
    <row r="11" spans="1:38" x14ac:dyDescent="0.25">
      <c r="A11" s="56"/>
      <c r="B11" s="51" t="s">
        <v>162</v>
      </c>
      <c r="C11" s="52">
        <v>142</v>
      </c>
      <c r="D11" s="53">
        <v>568.53</v>
      </c>
      <c r="E11" s="53">
        <v>509.4</v>
      </c>
      <c r="F11" s="53">
        <v>109.48</v>
      </c>
      <c r="G11" s="53">
        <v>124.32</v>
      </c>
      <c r="H11" s="52">
        <v>185.03</v>
      </c>
      <c r="I11" s="52">
        <v>191</v>
      </c>
      <c r="J11" s="52">
        <v>234.09</v>
      </c>
      <c r="K11" s="52">
        <v>164.93</v>
      </c>
      <c r="L11" s="52">
        <v>252.37</v>
      </c>
      <c r="M11" s="52">
        <v>323.07</v>
      </c>
      <c r="N11" s="52">
        <v>425.46</v>
      </c>
      <c r="O11" s="52">
        <v>364.83</v>
      </c>
      <c r="P11" s="52">
        <v>649</v>
      </c>
      <c r="Q11" s="52">
        <v>965</v>
      </c>
      <c r="R11" s="52">
        <v>1054</v>
      </c>
      <c r="S11" s="52">
        <v>1308</v>
      </c>
      <c r="T11" s="52">
        <v>1636</v>
      </c>
      <c r="U11" s="54">
        <v>1583</v>
      </c>
      <c r="V11" s="54">
        <v>1104</v>
      </c>
      <c r="W11" s="54">
        <v>1215</v>
      </c>
      <c r="X11" s="54">
        <v>1590</v>
      </c>
      <c r="Y11" s="17">
        <v>1558.76</v>
      </c>
      <c r="Z11" s="17">
        <v>2538.0499999999997</v>
      </c>
      <c r="AA11" s="17">
        <v>2232.3000000000002</v>
      </c>
      <c r="AB11" s="17">
        <v>2336.54</v>
      </c>
      <c r="AC11" s="17">
        <v>2588.56</v>
      </c>
      <c r="AD11" s="17">
        <v>2508.7600000000002</v>
      </c>
      <c r="AE11" s="17">
        <v>3258.93</v>
      </c>
      <c r="AF11" s="17">
        <v>3305.6</v>
      </c>
      <c r="AG11" s="17">
        <v>4969.7699999999995</v>
      </c>
      <c r="AH11" s="17">
        <v>5825.53</v>
      </c>
      <c r="AI11" s="17">
        <v>6348.1</v>
      </c>
      <c r="AK11" s="2">
        <v>4047</v>
      </c>
    </row>
    <row r="12" spans="1:38" x14ac:dyDescent="0.25">
      <c r="A12" s="50">
        <v>4</v>
      </c>
      <c r="B12" s="51" t="s">
        <v>163</v>
      </c>
      <c r="C12" s="52">
        <v>22</v>
      </c>
      <c r="D12" s="53">
        <v>-55.14</v>
      </c>
      <c r="E12" s="53">
        <v>-21.13</v>
      </c>
      <c r="F12" s="53">
        <v>415.61</v>
      </c>
      <c r="G12" s="53">
        <v>448.92</v>
      </c>
      <c r="H12" s="52">
        <v>490.2</v>
      </c>
      <c r="I12" s="52">
        <v>504</v>
      </c>
      <c r="J12" s="52">
        <v>665.27</v>
      </c>
      <c r="K12" s="52">
        <v>859.18</v>
      </c>
      <c r="L12" s="52">
        <v>1294.7</v>
      </c>
      <c r="M12" s="52">
        <v>1340.77</v>
      </c>
      <c r="N12" s="52">
        <v>1945.25</v>
      </c>
      <c r="O12" s="52">
        <v>1782.72</v>
      </c>
      <c r="P12" s="52">
        <v>2821</v>
      </c>
      <c r="Q12" s="52">
        <v>3171</v>
      </c>
      <c r="R12" s="52">
        <v>5378</v>
      </c>
      <c r="S12" s="52">
        <v>4992</v>
      </c>
      <c r="T12" s="52">
        <v>5524</v>
      </c>
      <c r="U12" s="54">
        <v>6127</v>
      </c>
      <c r="V12" s="54">
        <v>6404</v>
      </c>
      <c r="W12" s="54">
        <v>6007</v>
      </c>
      <c r="X12" s="57">
        <v>9178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8" x14ac:dyDescent="0.25">
      <c r="A13" s="9" t="s">
        <v>164</v>
      </c>
      <c r="B13" s="46" t="s">
        <v>165</v>
      </c>
      <c r="C13" s="47">
        <v>8023</v>
      </c>
      <c r="D13" s="48">
        <v>5350.38</v>
      </c>
      <c r="E13" s="48">
        <v>4966.71</v>
      </c>
      <c r="F13" s="48">
        <v>7559.96</v>
      </c>
      <c r="G13" s="48">
        <v>7963.15</v>
      </c>
      <c r="H13" s="47">
        <v>11171.83</v>
      </c>
      <c r="I13" s="47">
        <v>11155</v>
      </c>
      <c r="J13" s="47">
        <v>12316.28</v>
      </c>
      <c r="K13" s="47">
        <v>12598.85</v>
      </c>
      <c r="L13" s="47">
        <v>15120.46</v>
      </c>
      <c r="M13" s="47">
        <v>18013.97</v>
      </c>
      <c r="N13" s="47">
        <v>19848.240000000002</v>
      </c>
      <c r="O13" s="47">
        <v>22602.49</v>
      </c>
      <c r="P13" s="47">
        <v>65122</v>
      </c>
      <c r="Q13" s="47">
        <v>30111</v>
      </c>
      <c r="R13" s="47">
        <v>38302</v>
      </c>
      <c r="S13" s="47">
        <v>60842</v>
      </c>
      <c r="T13" s="47">
        <v>60584</v>
      </c>
      <c r="U13" s="49">
        <v>65575</v>
      </c>
      <c r="V13" s="49">
        <v>79653</v>
      </c>
      <c r="W13" s="49">
        <v>78357</v>
      </c>
      <c r="X13" s="49">
        <v>135958</v>
      </c>
      <c r="Y13" s="12">
        <f t="shared" ref="Y13:AI13" si="2">Y14+Y15+Y16+Y25+Y32+Y38+Y39+Y44+Y49</f>
        <v>136014.54999999999</v>
      </c>
      <c r="Z13" s="12">
        <f t="shared" si="2"/>
        <v>149761.30000000002</v>
      </c>
      <c r="AA13" s="12">
        <f t="shared" si="2"/>
        <v>140726.24999999997</v>
      </c>
      <c r="AB13" s="12">
        <f t="shared" si="2"/>
        <v>168140.65</v>
      </c>
      <c r="AC13" s="12">
        <f t="shared" si="2"/>
        <v>187518.26</v>
      </c>
      <c r="AD13" s="12">
        <f t="shared" si="2"/>
        <v>174245.65</v>
      </c>
      <c r="AE13" s="12">
        <f t="shared" si="2"/>
        <v>381683.95999999996</v>
      </c>
      <c r="AF13" s="12">
        <f t="shared" si="2"/>
        <v>466171.92999999993</v>
      </c>
      <c r="AG13" s="12">
        <f t="shared" si="2"/>
        <v>612479.12</v>
      </c>
      <c r="AH13" s="12">
        <f t="shared" si="2"/>
        <v>642977.9800000001</v>
      </c>
      <c r="AI13" s="12">
        <f t="shared" si="2"/>
        <v>661432.33000000019</v>
      </c>
    </row>
    <row r="14" spans="1:38" x14ac:dyDescent="0.25">
      <c r="A14" s="50">
        <v>1</v>
      </c>
      <c r="B14" s="51" t="s">
        <v>166</v>
      </c>
      <c r="C14" s="52">
        <v>1632</v>
      </c>
      <c r="D14" s="53">
        <v>1140.55</v>
      </c>
      <c r="E14" s="53">
        <v>1464.82</v>
      </c>
      <c r="F14" s="53">
        <v>1991.83</v>
      </c>
      <c r="G14" s="53">
        <v>2185.1</v>
      </c>
      <c r="H14" s="52">
        <v>2588.4</v>
      </c>
      <c r="I14" s="52">
        <v>3269</v>
      </c>
      <c r="J14" s="52">
        <v>5376.89</v>
      </c>
      <c r="K14" s="52">
        <v>5613.74</v>
      </c>
      <c r="L14" s="52">
        <v>6914.91</v>
      </c>
      <c r="M14" s="52">
        <v>8468</v>
      </c>
      <c r="N14" s="52">
        <v>7811.46</v>
      </c>
      <c r="O14" s="52">
        <v>7554.21</v>
      </c>
      <c r="P14" s="52">
        <v>8135</v>
      </c>
      <c r="Q14" s="52">
        <v>9545</v>
      </c>
      <c r="R14" s="52">
        <v>16911</v>
      </c>
      <c r="S14" s="52">
        <v>18385</v>
      </c>
      <c r="T14" s="52">
        <v>20013</v>
      </c>
      <c r="U14" s="54">
        <v>24132</v>
      </c>
      <c r="V14" s="54">
        <v>27072</v>
      </c>
      <c r="W14" s="54">
        <v>30121</v>
      </c>
      <c r="X14" s="54">
        <v>35008</v>
      </c>
      <c r="Y14" s="17">
        <v>35007.869999999988</v>
      </c>
      <c r="Z14" s="17">
        <v>45231.630000000005</v>
      </c>
      <c r="AA14" s="17">
        <v>43417.549999999988</v>
      </c>
      <c r="AB14" s="17">
        <v>52837.670000000006</v>
      </c>
      <c r="AC14" s="17">
        <v>67841.760000000009</v>
      </c>
      <c r="AD14" s="17">
        <v>29925.689999999995</v>
      </c>
      <c r="AE14" s="17">
        <v>117270.54</v>
      </c>
      <c r="AF14" s="17">
        <v>159256.14999999997</v>
      </c>
      <c r="AG14" s="17">
        <v>242578.63</v>
      </c>
      <c r="AH14" s="17">
        <v>251999.99999999997</v>
      </c>
      <c r="AI14" s="17">
        <v>252000.00000000003</v>
      </c>
      <c r="AJ14" s="2" t="s">
        <v>38</v>
      </c>
      <c r="AK14" s="2" t="s">
        <v>167</v>
      </c>
    </row>
    <row r="15" spans="1:38" x14ac:dyDescent="0.25">
      <c r="A15" s="50">
        <v>2</v>
      </c>
      <c r="B15" s="51" t="s">
        <v>168</v>
      </c>
      <c r="C15" s="52">
        <v>409</v>
      </c>
      <c r="D15" s="53">
        <v>54.11</v>
      </c>
      <c r="E15" s="53">
        <v>42.73</v>
      </c>
      <c r="F15" s="53">
        <v>43.28</v>
      </c>
      <c r="G15" s="53">
        <v>50.39</v>
      </c>
      <c r="H15" s="52">
        <v>55.89</v>
      </c>
      <c r="I15" s="52">
        <v>769</v>
      </c>
      <c r="J15" s="52">
        <v>667.43</v>
      </c>
      <c r="K15" s="52">
        <v>71.27</v>
      </c>
      <c r="L15" s="52">
        <v>63.59</v>
      </c>
      <c r="M15" s="52">
        <v>241.29</v>
      </c>
      <c r="N15" s="52">
        <v>269.19</v>
      </c>
      <c r="O15" s="52">
        <v>289.72000000000003</v>
      </c>
      <c r="P15" s="52">
        <v>548</v>
      </c>
      <c r="Q15" s="52">
        <v>406</v>
      </c>
      <c r="R15" s="52">
        <v>434</v>
      </c>
      <c r="S15" s="52">
        <v>274</v>
      </c>
      <c r="T15" s="52">
        <v>234</v>
      </c>
      <c r="U15" s="54">
        <v>146</v>
      </c>
      <c r="V15" s="54">
        <v>269</v>
      </c>
      <c r="W15" s="54">
        <v>150</v>
      </c>
      <c r="X15" s="54">
        <v>335</v>
      </c>
      <c r="Y15" s="17">
        <v>335.18</v>
      </c>
      <c r="Z15" s="17">
        <v>229.45</v>
      </c>
      <c r="AA15" s="17">
        <v>638.2600000000001</v>
      </c>
      <c r="AB15" s="17">
        <v>511.27</v>
      </c>
      <c r="AC15" s="17">
        <v>395.55999999999995</v>
      </c>
      <c r="AD15" s="17">
        <v>677.42</v>
      </c>
      <c r="AE15" s="17">
        <v>685.55000000000007</v>
      </c>
      <c r="AF15" s="17">
        <v>1076.6699999999998</v>
      </c>
      <c r="AG15" s="17">
        <v>1297.8600000000001</v>
      </c>
      <c r="AH15" s="17">
        <v>958.89</v>
      </c>
      <c r="AI15" s="17">
        <v>924.9</v>
      </c>
      <c r="AJ15" s="2" t="s">
        <v>38</v>
      </c>
      <c r="AK15" s="2">
        <v>5201</v>
      </c>
    </row>
    <row r="16" spans="1:38" x14ac:dyDescent="0.25">
      <c r="A16" s="50">
        <v>3</v>
      </c>
      <c r="B16" s="51" t="s">
        <v>68</v>
      </c>
      <c r="C16" s="52">
        <v>491</v>
      </c>
      <c r="D16" s="53">
        <v>868.74</v>
      </c>
      <c r="E16" s="53">
        <v>950.1</v>
      </c>
      <c r="F16" s="53">
        <v>851.46</v>
      </c>
      <c r="G16" s="53">
        <v>1316.98</v>
      </c>
      <c r="H16" s="52">
        <v>1597.9</v>
      </c>
      <c r="I16" s="52">
        <v>1342</v>
      </c>
      <c r="J16" s="52">
        <v>-2716.55</v>
      </c>
      <c r="K16" s="52">
        <v>1490.98</v>
      </c>
      <c r="L16" s="52">
        <v>1846.95</v>
      </c>
      <c r="M16" s="52">
        <v>1827.3</v>
      </c>
      <c r="N16" s="52">
        <v>1946.48</v>
      </c>
      <c r="O16" s="52">
        <v>2329.15</v>
      </c>
      <c r="P16" s="52">
        <v>3353</v>
      </c>
      <c r="Q16" s="52">
        <v>5239</v>
      </c>
      <c r="R16" s="52">
        <v>5796</v>
      </c>
      <c r="S16" s="52">
        <v>6497</v>
      </c>
      <c r="T16" s="52">
        <v>6836</v>
      </c>
      <c r="U16" s="54">
        <v>7645</v>
      </c>
      <c r="V16" s="54">
        <v>6970</v>
      </c>
      <c r="W16" s="54">
        <v>8116</v>
      </c>
      <c r="X16" s="54">
        <v>9538</v>
      </c>
      <c r="Y16" s="17">
        <v>9446.5600000000013</v>
      </c>
      <c r="Z16" s="17">
        <v>10544.5</v>
      </c>
      <c r="AA16" s="17">
        <v>15142.419999999995</v>
      </c>
      <c r="AB16" s="17">
        <v>17118.749999999996</v>
      </c>
      <c r="AC16" s="17">
        <v>19124.989999999998</v>
      </c>
      <c r="AD16" s="17">
        <v>13642.079999999998</v>
      </c>
      <c r="AE16" s="17">
        <v>20095.62</v>
      </c>
      <c r="AF16" s="17">
        <v>20469.679999999989</v>
      </c>
      <c r="AG16" s="17">
        <v>16330.96</v>
      </c>
      <c r="AH16" s="17">
        <v>18668.899999999998</v>
      </c>
      <c r="AI16" s="17">
        <v>20380.340000000004</v>
      </c>
      <c r="AK16" s="2" t="s">
        <v>169</v>
      </c>
    </row>
    <row r="17" spans="1:39" x14ac:dyDescent="0.25">
      <c r="A17" s="56"/>
      <c r="B17" s="51" t="s">
        <v>170</v>
      </c>
      <c r="C17" s="52">
        <v>150</v>
      </c>
      <c r="D17" s="53">
        <v>252.74</v>
      </c>
      <c r="E17" s="53">
        <v>271.29000000000002</v>
      </c>
      <c r="F17" s="53">
        <v>221.67</v>
      </c>
      <c r="G17" s="53">
        <v>302.3</v>
      </c>
      <c r="H17" s="52">
        <v>451.08</v>
      </c>
      <c r="I17" s="52">
        <v>473</v>
      </c>
      <c r="J17" s="52">
        <v>606.84</v>
      </c>
      <c r="K17" s="52">
        <v>534.19000000000005</v>
      </c>
      <c r="L17" s="52">
        <v>741.77</v>
      </c>
      <c r="M17" s="52">
        <v>999.83</v>
      </c>
      <c r="N17" s="52">
        <v>1165.03</v>
      </c>
      <c r="O17" s="52">
        <v>1178.54</v>
      </c>
      <c r="P17" s="52">
        <v>1588</v>
      </c>
      <c r="Q17" s="52">
        <v>1846</v>
      </c>
      <c r="R17" s="52">
        <v>2226</v>
      </c>
      <c r="S17" s="52">
        <v>2529</v>
      </c>
      <c r="T17" s="52">
        <v>2253</v>
      </c>
      <c r="U17" s="54">
        <v>2543</v>
      </c>
      <c r="V17" s="54">
        <v>3157</v>
      </c>
      <c r="W17" s="54">
        <v>3240</v>
      </c>
      <c r="X17" s="58">
        <v>248</v>
      </c>
      <c r="Y17" s="17">
        <v>4039.75</v>
      </c>
      <c r="Z17" s="17">
        <v>5229.6300000000019</v>
      </c>
      <c r="AA17" s="17">
        <v>5371.32</v>
      </c>
      <c r="AB17" s="17">
        <v>7296.1999999999989</v>
      </c>
      <c r="AC17" s="17">
        <v>9225.92</v>
      </c>
      <c r="AD17" s="17">
        <v>6031.08</v>
      </c>
      <c r="AE17" s="17">
        <v>9996.9500000000007</v>
      </c>
      <c r="AF17" s="17">
        <v>7793.4800000000005</v>
      </c>
      <c r="AG17" s="17">
        <v>7158.26</v>
      </c>
      <c r="AH17" s="17">
        <v>6399.8</v>
      </c>
      <c r="AI17" s="17">
        <v>8125.39</v>
      </c>
      <c r="AK17" s="2" t="s">
        <v>171</v>
      </c>
      <c r="AL17" s="2" t="s">
        <v>172</v>
      </c>
    </row>
    <row r="18" spans="1:39" x14ac:dyDescent="0.25">
      <c r="A18" s="56"/>
      <c r="B18" s="51" t="s">
        <v>173</v>
      </c>
      <c r="C18" s="52">
        <v>41</v>
      </c>
      <c r="D18" s="53">
        <v>45.67</v>
      </c>
      <c r="E18" s="53">
        <v>44.09</v>
      </c>
      <c r="F18" s="53">
        <v>41.64</v>
      </c>
      <c r="G18" s="53">
        <v>42.05</v>
      </c>
      <c r="H18" s="52">
        <v>42.39</v>
      </c>
      <c r="I18" s="52">
        <v>42</v>
      </c>
      <c r="J18" s="52">
        <v>44.03</v>
      </c>
      <c r="K18" s="52">
        <v>45.86</v>
      </c>
      <c r="L18" s="52">
        <v>51.15</v>
      </c>
      <c r="M18" s="52">
        <v>65.08</v>
      </c>
      <c r="N18" s="52">
        <v>58.84</v>
      </c>
      <c r="O18" s="52">
        <v>52.55</v>
      </c>
      <c r="P18" s="52"/>
      <c r="Q18" s="52">
        <v>82</v>
      </c>
      <c r="R18" s="52">
        <v>167</v>
      </c>
      <c r="S18" s="52">
        <v>136</v>
      </c>
      <c r="T18" s="52">
        <v>93</v>
      </c>
      <c r="U18" s="54">
        <v>143</v>
      </c>
      <c r="V18" s="54">
        <v>165</v>
      </c>
      <c r="W18" s="54">
        <v>157</v>
      </c>
      <c r="X18" s="58">
        <v>4131</v>
      </c>
      <c r="Y18" s="17">
        <v>247.96</v>
      </c>
      <c r="Z18" s="17">
        <v>288.39999999999998</v>
      </c>
      <c r="AA18" s="17">
        <v>575.4899999999999</v>
      </c>
      <c r="AB18" s="17">
        <v>2577.1400000000008</v>
      </c>
      <c r="AC18" s="17">
        <v>2402.2699999999991</v>
      </c>
      <c r="AD18" s="17">
        <v>378.62000000000006</v>
      </c>
      <c r="AE18" s="17">
        <v>214.95000000000002</v>
      </c>
      <c r="AF18" s="17">
        <v>285.16000000000003</v>
      </c>
      <c r="AG18" s="17">
        <v>296.32</v>
      </c>
      <c r="AH18" s="17">
        <v>448.09</v>
      </c>
      <c r="AI18" s="17">
        <v>541.77999999999986</v>
      </c>
      <c r="AK18" s="2">
        <v>4202</v>
      </c>
      <c r="AL18" s="2" t="s">
        <v>174</v>
      </c>
    </row>
    <row r="19" spans="1:39" x14ac:dyDescent="0.25">
      <c r="A19" s="56"/>
      <c r="B19" s="51" t="s">
        <v>175</v>
      </c>
      <c r="C19" s="52">
        <v>27</v>
      </c>
      <c r="D19" s="53">
        <v>53.35</v>
      </c>
      <c r="E19" s="53">
        <v>94.81</v>
      </c>
      <c r="F19" s="53">
        <v>78.73</v>
      </c>
      <c r="G19" s="53">
        <v>122.81</v>
      </c>
      <c r="H19" s="52">
        <v>121.04</v>
      </c>
      <c r="I19" s="52">
        <v>53</v>
      </c>
      <c r="J19" s="52">
        <v>88.55</v>
      </c>
      <c r="K19" s="52">
        <v>98.6</v>
      </c>
      <c r="L19" s="52">
        <v>138.53</v>
      </c>
      <c r="M19" s="52">
        <v>83.27</v>
      </c>
      <c r="N19" s="52">
        <v>131.63999999999999</v>
      </c>
      <c r="O19" s="52">
        <v>188.24</v>
      </c>
      <c r="P19" s="52"/>
      <c r="Q19" s="52">
        <v>719</v>
      </c>
      <c r="R19" s="52">
        <v>681</v>
      </c>
      <c r="S19" s="52">
        <v>1009</v>
      </c>
      <c r="T19" s="52">
        <v>1241</v>
      </c>
      <c r="U19" s="54">
        <v>1441</v>
      </c>
      <c r="V19" s="54">
        <v>1377</v>
      </c>
      <c r="W19" s="54">
        <v>1029</v>
      </c>
      <c r="X19" s="54">
        <v>1115</v>
      </c>
      <c r="Y19" s="17">
        <v>1115.4199999999998</v>
      </c>
      <c r="Z19" s="17">
        <v>1473.2</v>
      </c>
      <c r="AA19" s="17">
        <v>3294.849999999999</v>
      </c>
      <c r="AB19" s="17">
        <v>2594.1399999999985</v>
      </c>
      <c r="AC19" s="17">
        <v>1899.87</v>
      </c>
      <c r="AD19" s="17">
        <v>3762.0499999999993</v>
      </c>
      <c r="AE19" s="17">
        <v>3425.4499999999989</v>
      </c>
      <c r="AF19" s="17">
        <v>3355.9499999999994</v>
      </c>
      <c r="AG19" s="17">
        <v>2291.2200000000003</v>
      </c>
      <c r="AH19" s="17">
        <v>2918.0100000000007</v>
      </c>
      <c r="AI19" s="17">
        <v>4101.16</v>
      </c>
      <c r="AJ19" s="2" t="s">
        <v>38</v>
      </c>
      <c r="AK19" s="2" t="s">
        <v>176</v>
      </c>
    </row>
    <row r="20" spans="1:39" x14ac:dyDescent="0.25">
      <c r="A20" s="56"/>
      <c r="B20" s="51" t="s">
        <v>177</v>
      </c>
      <c r="C20" s="52">
        <v>0</v>
      </c>
      <c r="D20" s="53">
        <v>0.08</v>
      </c>
      <c r="E20" s="53">
        <v>0.08</v>
      </c>
      <c r="F20" s="53">
        <v>0.05</v>
      </c>
      <c r="G20" s="53">
        <v>0.08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/>
      <c r="Q20" s="52">
        <v>0</v>
      </c>
      <c r="R20" s="52">
        <v>2</v>
      </c>
      <c r="S20" s="52">
        <v>0</v>
      </c>
      <c r="T20" s="52">
        <v>1</v>
      </c>
      <c r="U20" s="54">
        <v>0</v>
      </c>
      <c r="V20" s="54">
        <v>0</v>
      </c>
      <c r="W20" s="54">
        <v>0</v>
      </c>
      <c r="X20" s="54">
        <v>0</v>
      </c>
      <c r="Y20" s="17">
        <v>0.01</v>
      </c>
      <c r="Z20" s="17">
        <v>0.09</v>
      </c>
      <c r="AA20" s="17">
        <v>3.19</v>
      </c>
      <c r="AB20" s="17">
        <v>11.61</v>
      </c>
      <c r="AC20" s="17">
        <v>8.94</v>
      </c>
      <c r="AD20" s="17">
        <v>3.99</v>
      </c>
      <c r="AE20" s="17">
        <v>3.7</v>
      </c>
      <c r="AF20" s="17">
        <v>2.14</v>
      </c>
      <c r="AG20" s="17">
        <v>3.43</v>
      </c>
      <c r="AH20" s="17">
        <v>3.91</v>
      </c>
      <c r="AI20" s="17">
        <v>7.28</v>
      </c>
      <c r="AJ20" s="2" t="s">
        <v>38</v>
      </c>
      <c r="AK20" s="2">
        <v>4211</v>
      </c>
    </row>
    <row r="21" spans="1:39" x14ac:dyDescent="0.25">
      <c r="A21" s="56"/>
      <c r="B21" s="51" t="s">
        <v>178</v>
      </c>
      <c r="C21" s="52">
        <v>133</v>
      </c>
      <c r="D21" s="53">
        <v>254.78</v>
      </c>
      <c r="E21" s="53">
        <v>249.46</v>
      </c>
      <c r="F21" s="53">
        <v>310.74</v>
      </c>
      <c r="G21" s="53">
        <v>409.99</v>
      </c>
      <c r="H21" s="52">
        <v>566.72</v>
      </c>
      <c r="I21" s="52">
        <v>488</v>
      </c>
      <c r="J21" s="52">
        <v>483.94</v>
      </c>
      <c r="K21" s="52">
        <v>451.99</v>
      </c>
      <c r="L21" s="52">
        <v>431.93</v>
      </c>
      <c r="M21" s="52">
        <v>322.68</v>
      </c>
      <c r="N21" s="52">
        <v>241.82</v>
      </c>
      <c r="O21" s="52">
        <v>513.47</v>
      </c>
      <c r="P21" s="52">
        <v>848</v>
      </c>
      <c r="Q21" s="52">
        <v>1324</v>
      </c>
      <c r="R21" s="52">
        <v>988</v>
      </c>
      <c r="S21" s="52">
        <v>732</v>
      </c>
      <c r="T21" s="52">
        <v>875</v>
      </c>
      <c r="U21" s="54">
        <v>647</v>
      </c>
      <c r="V21" s="54">
        <v>881</v>
      </c>
      <c r="W21" s="54">
        <v>1010</v>
      </c>
      <c r="X21" s="54">
        <v>990</v>
      </c>
      <c r="Y21" s="17">
        <v>989.62</v>
      </c>
      <c r="Z21" s="17">
        <v>1063.99</v>
      </c>
      <c r="AA21" s="17">
        <v>1329.81</v>
      </c>
      <c r="AB21" s="17">
        <v>1161.6999999999998</v>
      </c>
      <c r="AC21" s="17">
        <v>1019.31</v>
      </c>
      <c r="AD21" s="17">
        <v>1186.48</v>
      </c>
      <c r="AE21" s="17">
        <v>1485.3400000000001</v>
      </c>
      <c r="AF21" s="17">
        <v>1834.77</v>
      </c>
      <c r="AG21" s="17">
        <v>1542.9699999999998</v>
      </c>
      <c r="AH21" s="17">
        <v>2273.79</v>
      </c>
      <c r="AI21" s="17">
        <v>2078.08</v>
      </c>
      <c r="AJ21" s="2" t="s">
        <v>38</v>
      </c>
      <c r="AK21" s="2">
        <v>4216</v>
      </c>
    </row>
    <row r="22" spans="1:39" x14ac:dyDescent="0.25">
      <c r="A22" s="56"/>
      <c r="B22" s="51" t="s">
        <v>179</v>
      </c>
      <c r="C22" s="52">
        <v>19</v>
      </c>
      <c r="D22" s="53">
        <v>24.89</v>
      </c>
      <c r="E22" s="53">
        <v>43.79</v>
      </c>
      <c r="F22" s="53">
        <v>31.9</v>
      </c>
      <c r="G22" s="53">
        <v>96.2</v>
      </c>
      <c r="H22" s="52">
        <v>99.11</v>
      </c>
      <c r="I22" s="52">
        <v>180</v>
      </c>
      <c r="J22" s="52">
        <v>185.51</v>
      </c>
      <c r="K22" s="52">
        <v>199.85</v>
      </c>
      <c r="L22" s="52">
        <v>359.28</v>
      </c>
      <c r="M22" s="52">
        <v>138.68</v>
      </c>
      <c r="N22" s="52">
        <v>186.53</v>
      </c>
      <c r="O22" s="52">
        <v>211.09</v>
      </c>
      <c r="P22" s="52">
        <v>601</v>
      </c>
      <c r="Q22" s="52">
        <v>996</v>
      </c>
      <c r="R22" s="52">
        <v>1310</v>
      </c>
      <c r="S22" s="52">
        <v>1475</v>
      </c>
      <c r="T22" s="52">
        <v>1723</v>
      </c>
      <c r="U22" s="54">
        <v>2365</v>
      </c>
      <c r="V22" s="54">
        <v>932</v>
      </c>
      <c r="W22" s="54">
        <v>1780</v>
      </c>
      <c r="X22" s="54">
        <v>2416</v>
      </c>
      <c r="Y22" s="17">
        <v>2415.88</v>
      </c>
      <c r="Z22" s="17">
        <v>1627.3</v>
      </c>
      <c r="AA22" s="17">
        <v>3708.71</v>
      </c>
      <c r="AB22" s="17">
        <v>2548.0300000000002</v>
      </c>
      <c r="AC22" s="17">
        <v>3597.19</v>
      </c>
      <c r="AD22" s="17">
        <v>1819.4699999999998</v>
      </c>
      <c r="AE22" s="17">
        <v>4481.6499999999996</v>
      </c>
      <c r="AF22" s="17">
        <v>6701.27</v>
      </c>
      <c r="AG22" s="17">
        <v>4420.97</v>
      </c>
      <c r="AH22" s="17">
        <v>6147.1600000000008</v>
      </c>
      <c r="AI22" s="17">
        <v>4937.17</v>
      </c>
      <c r="AJ22" s="2" t="s">
        <v>38</v>
      </c>
      <c r="AK22" s="2">
        <v>4217</v>
      </c>
    </row>
    <row r="23" spans="1:39" x14ac:dyDescent="0.25">
      <c r="A23" s="56"/>
      <c r="B23" s="51" t="s">
        <v>180</v>
      </c>
      <c r="C23" s="52">
        <v>106</v>
      </c>
      <c r="D23" s="53">
        <v>48.12</v>
      </c>
      <c r="E23" s="53">
        <v>53.33</v>
      </c>
      <c r="F23" s="53">
        <v>49.94</v>
      </c>
      <c r="G23" s="53">
        <v>28.31</v>
      </c>
      <c r="H23" s="52">
        <v>111.76</v>
      </c>
      <c r="I23" s="52">
        <v>16</v>
      </c>
      <c r="J23" s="52">
        <v>-4250.18</v>
      </c>
      <c r="K23" s="52">
        <v>4.0199999999999996</v>
      </c>
      <c r="L23" s="52">
        <v>9.58</v>
      </c>
      <c r="M23" s="52">
        <v>9.57</v>
      </c>
      <c r="N23" s="52">
        <v>25.09</v>
      </c>
      <c r="O23" s="52">
        <v>20.38</v>
      </c>
      <c r="P23" s="52"/>
      <c r="Q23" s="52">
        <v>14</v>
      </c>
      <c r="R23" s="52">
        <v>36</v>
      </c>
      <c r="S23" s="52">
        <v>79</v>
      </c>
      <c r="T23" s="52">
        <v>117</v>
      </c>
      <c r="U23" s="54">
        <v>21</v>
      </c>
      <c r="V23" s="54">
        <v>22</v>
      </c>
      <c r="W23" s="54">
        <v>30</v>
      </c>
      <c r="X23" s="54">
        <v>22</v>
      </c>
      <c r="Y23" s="17">
        <v>22.04</v>
      </c>
      <c r="Z23" s="17">
        <v>44.71</v>
      </c>
      <c r="AA23" s="17">
        <v>11.58</v>
      </c>
      <c r="AB23" s="17">
        <v>9.5399999999999991</v>
      </c>
      <c r="AC23" s="17">
        <v>4.5999999999999996</v>
      </c>
      <c r="AD23" s="17">
        <v>6.32</v>
      </c>
      <c r="AE23" s="17">
        <v>21.5</v>
      </c>
      <c r="AF23" s="17">
        <v>26.049999999999997</v>
      </c>
      <c r="AG23" s="17">
        <v>37.75</v>
      </c>
      <c r="AH23" s="17">
        <v>62.330000000000005</v>
      </c>
      <c r="AI23" s="17">
        <v>44.15</v>
      </c>
      <c r="AJ23" s="2" t="s">
        <v>38</v>
      </c>
      <c r="AK23" s="2">
        <v>4220</v>
      </c>
    </row>
    <row r="24" spans="1:39" x14ac:dyDescent="0.25">
      <c r="A24" s="56"/>
      <c r="B24" s="51" t="s">
        <v>181</v>
      </c>
      <c r="C24" s="52">
        <v>15</v>
      </c>
      <c r="D24" s="53">
        <v>189.11</v>
      </c>
      <c r="E24" s="53">
        <v>193.25</v>
      </c>
      <c r="F24" s="53">
        <v>116.79</v>
      </c>
      <c r="G24" s="53">
        <v>315.24</v>
      </c>
      <c r="H24" s="52">
        <v>205.8</v>
      </c>
      <c r="I24" s="52">
        <v>91</v>
      </c>
      <c r="J24" s="52">
        <v>124.76</v>
      </c>
      <c r="K24" s="52">
        <v>156.47</v>
      </c>
      <c r="L24" s="52">
        <v>114.71</v>
      </c>
      <c r="M24" s="52">
        <v>208.19</v>
      </c>
      <c r="N24" s="52">
        <v>137.53</v>
      </c>
      <c r="O24" s="52">
        <v>164.88</v>
      </c>
      <c r="P24" s="52"/>
      <c r="Q24" s="52">
        <v>259</v>
      </c>
      <c r="R24" s="52">
        <v>386</v>
      </c>
      <c r="S24" s="52">
        <v>537</v>
      </c>
      <c r="T24" s="52">
        <v>533</v>
      </c>
      <c r="U24" s="54">
        <v>484</v>
      </c>
      <c r="V24" s="54">
        <v>437</v>
      </c>
      <c r="W24" s="54">
        <v>870</v>
      </c>
      <c r="X24" s="54">
        <v>616</v>
      </c>
      <c r="Y24" s="17">
        <f>Y16-SUM(Y17:Y23)</f>
        <v>615.88000000000102</v>
      </c>
      <c r="Z24" s="17">
        <f>Z16-SUM(Z17:Z23)</f>
        <v>817.18000000000029</v>
      </c>
      <c r="AA24" s="17">
        <f t="shared" ref="AA24:AI24" si="3">AA16-SUM(AA17:AA23)</f>
        <v>847.46999999999571</v>
      </c>
      <c r="AB24" s="17">
        <f t="shared" si="3"/>
        <v>920.38999999999396</v>
      </c>
      <c r="AC24" s="17">
        <f t="shared" si="3"/>
        <v>966.89000000000306</v>
      </c>
      <c r="AD24" s="17">
        <f t="shared" si="3"/>
        <v>454.06999999999971</v>
      </c>
      <c r="AE24" s="17">
        <f t="shared" si="3"/>
        <v>466.07999999999811</v>
      </c>
      <c r="AF24" s="17">
        <f t="shared" si="3"/>
        <v>470.85999999998967</v>
      </c>
      <c r="AG24" s="17">
        <f t="shared" si="3"/>
        <v>580.04000000000087</v>
      </c>
      <c r="AH24" s="17">
        <f t="shared" si="3"/>
        <v>415.80999999999403</v>
      </c>
      <c r="AI24" s="17">
        <f t="shared" si="3"/>
        <v>545.33000000000175</v>
      </c>
      <c r="AJ24" s="2" t="s">
        <v>38</v>
      </c>
    </row>
    <row r="25" spans="1:39" x14ac:dyDescent="0.25">
      <c r="A25" s="50">
        <v>4</v>
      </c>
      <c r="B25" s="51" t="s">
        <v>182</v>
      </c>
      <c r="C25" s="52">
        <v>1067</v>
      </c>
      <c r="D25" s="53">
        <v>-865.62</v>
      </c>
      <c r="E25" s="53">
        <v>-865.9</v>
      </c>
      <c r="F25" s="53">
        <v>-243.78</v>
      </c>
      <c r="G25" s="53">
        <v>-791.66</v>
      </c>
      <c r="H25" s="52">
        <v>81.52</v>
      </c>
      <c r="I25" s="52">
        <v>87</v>
      </c>
      <c r="J25" s="52">
        <v>546.51</v>
      </c>
      <c r="K25" s="52">
        <v>-1469.44</v>
      </c>
      <c r="L25" s="52">
        <v>-1043.05</v>
      </c>
      <c r="M25" s="52">
        <v>494.03</v>
      </c>
      <c r="N25" s="52">
        <v>1286.18</v>
      </c>
      <c r="O25" s="52">
        <v>3634.44</v>
      </c>
      <c r="P25" s="52">
        <v>43476</v>
      </c>
      <c r="Q25" s="52">
        <v>3260</v>
      </c>
      <c r="R25" s="52">
        <v>2198</v>
      </c>
      <c r="S25" s="52">
        <v>20757</v>
      </c>
      <c r="T25" s="52">
        <v>16674</v>
      </c>
      <c r="U25" s="54">
        <v>14948</v>
      </c>
      <c r="V25" s="54">
        <v>18490</v>
      </c>
      <c r="W25" s="54">
        <v>9079</v>
      </c>
      <c r="X25" s="54">
        <v>46671</v>
      </c>
      <c r="Y25" s="17">
        <v>46503.4</v>
      </c>
      <c r="Z25" s="17">
        <v>31104.87</v>
      </c>
      <c r="AA25" s="17">
        <v>7683.7999999999911</v>
      </c>
      <c r="AB25" s="17">
        <v>8567.01</v>
      </c>
      <c r="AC25" s="17">
        <v>10531.220000000001</v>
      </c>
      <c r="AD25" s="17">
        <v>19714.7</v>
      </c>
      <c r="AE25" s="17">
        <v>37295.710000000006</v>
      </c>
      <c r="AF25" s="17">
        <v>1272.1099999999999</v>
      </c>
      <c r="AG25" s="17">
        <v>5936.75</v>
      </c>
      <c r="AH25" s="17">
        <v>14633.450000000012</v>
      </c>
      <c r="AI25" s="17">
        <v>47833.299999999988</v>
      </c>
      <c r="AK25" s="2" t="s">
        <v>183</v>
      </c>
      <c r="AL25" s="2" t="s">
        <v>97</v>
      </c>
    </row>
    <row r="26" spans="1:39" x14ac:dyDescent="0.25">
      <c r="A26" s="56"/>
      <c r="B26" s="51" t="s">
        <v>184</v>
      </c>
      <c r="C26" s="52">
        <v>771</v>
      </c>
      <c r="D26" s="53">
        <v>-1505.88</v>
      </c>
      <c r="E26" s="53">
        <v>-1511.47</v>
      </c>
      <c r="F26" s="53">
        <v>-63.18</v>
      </c>
      <c r="G26" s="53">
        <v>-2498.7399999999998</v>
      </c>
      <c r="H26" s="52">
        <v>-242.07</v>
      </c>
      <c r="I26" s="52">
        <v>-40</v>
      </c>
      <c r="J26" s="52">
        <v>50</v>
      </c>
      <c r="K26" s="52">
        <v>-2296.4699999999998</v>
      </c>
      <c r="L26" s="52">
        <v>-1865</v>
      </c>
      <c r="M26" s="52">
        <v>245.2</v>
      </c>
      <c r="N26" s="52">
        <v>130</v>
      </c>
      <c r="O26" s="52">
        <v>-4008.58</v>
      </c>
      <c r="P26" s="52">
        <v>35631</v>
      </c>
      <c r="Q26" s="52">
        <v>1900</v>
      </c>
      <c r="R26" s="52">
        <v>1200</v>
      </c>
      <c r="S26" s="52">
        <v>21984</v>
      </c>
      <c r="T26" s="52">
        <v>12095</v>
      </c>
      <c r="U26" s="54">
        <v>12618</v>
      </c>
      <c r="V26" s="54">
        <v>16100</v>
      </c>
      <c r="W26" s="54">
        <v>7090</v>
      </c>
      <c r="X26" s="54">
        <v>25700</v>
      </c>
      <c r="Y26" s="17">
        <v>25700.04</v>
      </c>
      <c r="Z26" s="17">
        <v>26422.18</v>
      </c>
      <c r="AA26" s="17">
        <v>10175.350000000006</v>
      </c>
      <c r="AB26" s="17">
        <v>3466.2899999999936</v>
      </c>
      <c r="AC26" s="17">
        <v>5676.320000000007</v>
      </c>
      <c r="AD26" s="17">
        <v>16042.720000000001</v>
      </c>
      <c r="AE26" s="17">
        <v>33488.14</v>
      </c>
      <c r="AF26" s="17">
        <v>3489.34</v>
      </c>
      <c r="AG26" s="17">
        <v>4985.2299999999996</v>
      </c>
      <c r="AH26" s="17">
        <v>3310</v>
      </c>
      <c r="AI26" s="17">
        <v>4500.01</v>
      </c>
      <c r="AJ26" s="2" t="s">
        <v>38</v>
      </c>
      <c r="AK26" s="2">
        <v>5465</v>
      </c>
    </row>
    <row r="27" spans="1:39" x14ac:dyDescent="0.25">
      <c r="A27" s="56"/>
      <c r="B27" s="51" t="s">
        <v>185</v>
      </c>
      <c r="C27" s="52">
        <v>132</v>
      </c>
      <c r="D27" s="53">
        <v>319.07</v>
      </c>
      <c r="E27" s="53">
        <v>327.27999999999997</v>
      </c>
      <c r="F27" s="53">
        <v>-325.83</v>
      </c>
      <c r="G27" s="53">
        <v>1521.93</v>
      </c>
      <c r="H27" s="52">
        <v>163.11000000000001</v>
      </c>
      <c r="I27" s="52">
        <v>-65</v>
      </c>
      <c r="J27" s="52">
        <v>30.98</v>
      </c>
      <c r="K27" s="52">
        <v>116.81</v>
      </c>
      <c r="L27" s="52">
        <v>-24.95</v>
      </c>
      <c r="M27" s="52">
        <v>-777.94</v>
      </c>
      <c r="N27" s="52">
        <v>17.87</v>
      </c>
      <c r="O27" s="52">
        <v>16.95</v>
      </c>
      <c r="P27" s="52">
        <v>408</v>
      </c>
      <c r="Q27" s="52">
        <v>-185</v>
      </c>
      <c r="R27" s="52">
        <v>15</v>
      </c>
      <c r="S27" s="52">
        <v>-2563</v>
      </c>
      <c r="T27" s="52">
        <v>2886</v>
      </c>
      <c r="U27" s="54">
        <v>153</v>
      </c>
      <c r="V27" s="54">
        <v>477</v>
      </c>
      <c r="W27" s="54">
        <v>567</v>
      </c>
      <c r="X27" s="54">
        <v>19455</v>
      </c>
      <c r="Y27" s="17">
        <v>19455.280000000006</v>
      </c>
      <c r="Z27" s="17">
        <v>4001.4199999999996</v>
      </c>
      <c r="AA27" s="17">
        <v>-2905.12</v>
      </c>
      <c r="AB27" s="17">
        <v>4692.8099999999995</v>
      </c>
      <c r="AC27" s="17">
        <v>4461.5199999999995</v>
      </c>
      <c r="AD27" s="17">
        <v>3262.6800000000003</v>
      </c>
      <c r="AE27" s="17">
        <v>3326.74</v>
      </c>
      <c r="AF27" s="17">
        <v>-2601.34</v>
      </c>
      <c r="AG27" s="17">
        <v>387.6200000000008</v>
      </c>
      <c r="AH27" s="17">
        <v>406.5</v>
      </c>
      <c r="AI27" s="17">
        <v>291.69999999999709</v>
      </c>
      <c r="AJ27" s="2" t="s">
        <v>38</v>
      </c>
      <c r="AK27" s="2">
        <v>5466</v>
      </c>
    </row>
    <row r="28" spans="1:39" x14ac:dyDescent="0.25">
      <c r="A28" s="56"/>
      <c r="B28" s="51" t="s">
        <v>186</v>
      </c>
      <c r="C28" s="52">
        <v>1</v>
      </c>
      <c r="D28" s="53">
        <v>0.48</v>
      </c>
      <c r="E28" s="53">
        <v>0.65</v>
      </c>
      <c r="F28" s="53">
        <v>0.28000000000000003</v>
      </c>
      <c r="G28" s="53">
        <v>0.33</v>
      </c>
      <c r="H28" s="52">
        <v>0.36</v>
      </c>
      <c r="I28" s="52">
        <v>1</v>
      </c>
      <c r="J28" s="52">
        <v>0.34</v>
      </c>
      <c r="K28" s="52">
        <v>0.38</v>
      </c>
      <c r="L28" s="52">
        <v>0.16</v>
      </c>
      <c r="M28" s="52">
        <v>-0.12</v>
      </c>
      <c r="N28" s="52">
        <v>0.15</v>
      </c>
      <c r="O28" s="52">
        <v>-0.13</v>
      </c>
      <c r="P28" s="52">
        <v>0</v>
      </c>
      <c r="Q28" s="52">
        <v>1</v>
      </c>
      <c r="R28" s="52">
        <v>0</v>
      </c>
      <c r="S28" s="52">
        <v>0</v>
      </c>
      <c r="T28" s="52">
        <v>1</v>
      </c>
      <c r="U28" s="54">
        <v>1</v>
      </c>
      <c r="V28" s="54">
        <v>1</v>
      </c>
      <c r="W28" s="54">
        <v>1</v>
      </c>
      <c r="X28" s="54">
        <v>50</v>
      </c>
      <c r="Y28" s="17">
        <v>0.84</v>
      </c>
      <c r="Z28" s="17">
        <v>0.65</v>
      </c>
      <c r="AA28" s="17">
        <v>1.53</v>
      </c>
      <c r="AB28" s="17">
        <v>1.1199999999999999</v>
      </c>
      <c r="AC28" s="17">
        <v>0.22</v>
      </c>
      <c r="AD28" s="17">
        <v>2.6399999999999997</v>
      </c>
      <c r="AE28" s="17">
        <v>5.82</v>
      </c>
      <c r="AF28" s="17">
        <v>0.49</v>
      </c>
      <c r="AG28" s="17">
        <v>-0.06</v>
      </c>
      <c r="AH28" s="17">
        <v>0.49000000000000005</v>
      </c>
      <c r="AI28" s="17">
        <v>1.1400000000000001</v>
      </c>
      <c r="AK28" s="2">
        <v>4425</v>
      </c>
      <c r="AL28" s="2" t="s">
        <v>102</v>
      </c>
      <c r="AM28" s="2" t="s">
        <v>187</v>
      </c>
    </row>
    <row r="29" spans="1:39" x14ac:dyDescent="0.25">
      <c r="A29" s="56"/>
      <c r="B29" s="51" t="s">
        <v>188</v>
      </c>
      <c r="C29" s="52">
        <v>120</v>
      </c>
      <c r="D29" s="53">
        <v>220.84</v>
      </c>
      <c r="E29" s="53">
        <v>230.4</v>
      </c>
      <c r="F29" s="53">
        <v>55.24</v>
      </c>
      <c r="G29" s="53">
        <v>89.31</v>
      </c>
      <c r="H29" s="52">
        <v>79.94</v>
      </c>
      <c r="I29" s="52">
        <v>99</v>
      </c>
      <c r="J29" s="52">
        <v>347.21</v>
      </c>
      <c r="K29" s="52">
        <v>198.17</v>
      </c>
      <c r="L29" s="52">
        <v>213.03</v>
      </c>
      <c r="M29" s="52">
        <v>251.02</v>
      </c>
      <c r="N29" s="52">
        <v>55.85</v>
      </c>
      <c r="O29" s="52">
        <v>70.27</v>
      </c>
      <c r="P29" s="52">
        <v>83</v>
      </c>
      <c r="Q29" s="52">
        <v>126</v>
      </c>
      <c r="R29" s="52">
        <v>198</v>
      </c>
      <c r="S29" s="52">
        <v>174</v>
      </c>
      <c r="T29" s="52">
        <v>169</v>
      </c>
      <c r="U29" s="54">
        <v>544</v>
      </c>
      <c r="V29" s="54">
        <v>84</v>
      </c>
      <c r="W29" s="54">
        <v>102</v>
      </c>
      <c r="X29" s="54">
        <v>1</v>
      </c>
      <c r="Y29" s="17">
        <f>Y25-Y26-Y27-Y28-Y30-Y31</f>
        <v>147.00999999999453</v>
      </c>
      <c r="Z29" s="17">
        <f t="shared" ref="Z29:AI29" si="4">Z25-Z26-Z27-Z28-Z30-Z31</f>
        <v>113.2999999999991</v>
      </c>
      <c r="AA29" s="17">
        <f t="shared" si="4"/>
        <v>91.329999999985205</v>
      </c>
      <c r="AB29" s="17">
        <f t="shared" si="4"/>
        <v>128.65000000000708</v>
      </c>
      <c r="AC29" s="17">
        <f t="shared" si="4"/>
        <v>164.74999999999463</v>
      </c>
      <c r="AD29" s="17">
        <f t="shared" si="4"/>
        <v>103.83999999999935</v>
      </c>
      <c r="AE29" s="17">
        <f t="shared" si="4"/>
        <v>191.78000000000719</v>
      </c>
      <c r="AF29" s="17">
        <f t="shared" si="4"/>
        <v>182.90999999999963</v>
      </c>
      <c r="AG29" s="17">
        <f t="shared" si="4"/>
        <v>181.12999999999965</v>
      </c>
      <c r="AH29" s="17">
        <f t="shared" si="4"/>
        <v>1098.4000000000033</v>
      </c>
      <c r="AI29" s="17">
        <f t="shared" si="4"/>
        <v>627.56999999999243</v>
      </c>
    </row>
    <row r="30" spans="1:39" x14ac:dyDescent="0.25">
      <c r="A30" s="56"/>
      <c r="B30" s="51" t="s">
        <v>189</v>
      </c>
      <c r="C30" s="52">
        <v>8</v>
      </c>
      <c r="D30" s="53">
        <v>52.91</v>
      </c>
      <c r="E30" s="53">
        <v>22.16</v>
      </c>
      <c r="F30" s="53">
        <v>19.89</v>
      </c>
      <c r="G30" s="53">
        <v>18.18</v>
      </c>
      <c r="H30" s="52">
        <v>19.05</v>
      </c>
      <c r="I30" s="52">
        <v>22</v>
      </c>
      <c r="J30" s="52">
        <v>23.87</v>
      </c>
      <c r="K30" s="52">
        <v>324.45999999999998</v>
      </c>
      <c r="L30" s="52">
        <v>349.84</v>
      </c>
      <c r="M30" s="52">
        <v>425.77</v>
      </c>
      <c r="N30" s="52">
        <v>503.95</v>
      </c>
      <c r="O30" s="52">
        <v>445.83</v>
      </c>
      <c r="P30" s="52">
        <v>633</v>
      </c>
      <c r="Q30" s="52">
        <v>594</v>
      </c>
      <c r="R30" s="52">
        <v>552</v>
      </c>
      <c r="S30" s="52">
        <v>672</v>
      </c>
      <c r="T30" s="52">
        <v>735</v>
      </c>
      <c r="U30" s="54">
        <v>723</v>
      </c>
      <c r="V30" s="54">
        <v>850</v>
      </c>
      <c r="W30" s="54">
        <v>274</v>
      </c>
      <c r="X30" s="54">
        <v>258</v>
      </c>
      <c r="Y30" s="17">
        <v>49.66</v>
      </c>
      <c r="Z30" s="17">
        <v>60</v>
      </c>
      <c r="AA30" s="17">
        <v>62.5</v>
      </c>
      <c r="AB30" s="17">
        <v>-5.03</v>
      </c>
      <c r="AC30" s="17">
        <v>-12.57</v>
      </c>
      <c r="AD30" s="17">
        <v>-6.06</v>
      </c>
      <c r="AE30" s="17">
        <v>-7.24</v>
      </c>
      <c r="AF30" s="17">
        <v>0</v>
      </c>
      <c r="AG30" s="17">
        <v>2.61</v>
      </c>
      <c r="AH30" s="17">
        <v>2.99</v>
      </c>
      <c r="AI30" s="17">
        <v>2.94</v>
      </c>
      <c r="AK30" s="2">
        <v>5453</v>
      </c>
    </row>
    <row r="31" spans="1:39" x14ac:dyDescent="0.25">
      <c r="A31" s="56"/>
      <c r="B31" s="51" t="s">
        <v>190</v>
      </c>
      <c r="C31" s="52">
        <v>36</v>
      </c>
      <c r="D31" s="53">
        <v>46.96</v>
      </c>
      <c r="E31" s="53">
        <v>65.08</v>
      </c>
      <c r="F31" s="53">
        <v>69.819999999999993</v>
      </c>
      <c r="G31" s="53">
        <v>77.33</v>
      </c>
      <c r="H31" s="52">
        <v>61.13</v>
      </c>
      <c r="I31" s="52">
        <v>70</v>
      </c>
      <c r="J31" s="52">
        <v>94.11</v>
      </c>
      <c r="K31" s="52">
        <v>187.21</v>
      </c>
      <c r="L31" s="52">
        <v>283.87</v>
      </c>
      <c r="M31" s="52">
        <v>350.1</v>
      </c>
      <c r="N31" s="52">
        <v>578.36</v>
      </c>
      <c r="O31" s="52">
        <v>7110.1</v>
      </c>
      <c r="P31" s="52">
        <v>6720</v>
      </c>
      <c r="Q31" s="52">
        <v>824</v>
      </c>
      <c r="R31" s="52">
        <v>234</v>
      </c>
      <c r="S31" s="52">
        <v>489</v>
      </c>
      <c r="T31" s="52">
        <v>788</v>
      </c>
      <c r="U31" s="54">
        <v>908</v>
      </c>
      <c r="V31" s="54">
        <v>979</v>
      </c>
      <c r="W31" s="54">
        <v>1045</v>
      </c>
      <c r="X31" s="54">
        <v>1207</v>
      </c>
      <c r="Y31" s="17">
        <v>1150.57</v>
      </c>
      <c r="Z31" s="17">
        <v>507.32</v>
      </c>
      <c r="AA31" s="17">
        <v>258.20999999999998</v>
      </c>
      <c r="AB31" s="17">
        <v>283.17</v>
      </c>
      <c r="AC31" s="17">
        <v>240.98</v>
      </c>
      <c r="AD31" s="17">
        <v>308.87999999999994</v>
      </c>
      <c r="AE31" s="17">
        <v>290.47000000000003</v>
      </c>
      <c r="AF31" s="17">
        <v>200.71000000000004</v>
      </c>
      <c r="AG31" s="17">
        <v>380.21999999999991</v>
      </c>
      <c r="AH31" s="17">
        <v>9815.0700000000088</v>
      </c>
      <c r="AI31" s="17">
        <v>42409.939999999995</v>
      </c>
      <c r="AK31" s="2">
        <v>5475</v>
      </c>
      <c r="AL31" s="2" t="s">
        <v>191</v>
      </c>
    </row>
    <row r="32" spans="1:39" x14ac:dyDescent="0.25">
      <c r="A32" s="50">
        <v>5</v>
      </c>
      <c r="B32" s="51" t="s">
        <v>192</v>
      </c>
      <c r="C32" s="52">
        <v>55</v>
      </c>
      <c r="D32" s="53">
        <v>371.79</v>
      </c>
      <c r="E32" s="53">
        <v>346.32</v>
      </c>
      <c r="F32" s="53">
        <v>347.56</v>
      </c>
      <c r="G32" s="53">
        <v>329.97</v>
      </c>
      <c r="H32" s="52">
        <v>232.3</v>
      </c>
      <c r="I32" s="52">
        <v>58</v>
      </c>
      <c r="J32" s="52">
        <v>60.52</v>
      </c>
      <c r="K32" s="52">
        <v>70.73</v>
      </c>
      <c r="L32" s="52">
        <v>75.41</v>
      </c>
      <c r="M32" s="52">
        <v>84.91</v>
      </c>
      <c r="N32" s="52">
        <v>64.989999999999995</v>
      </c>
      <c r="O32" s="52">
        <v>94.98</v>
      </c>
      <c r="P32" s="52">
        <v>424</v>
      </c>
      <c r="Q32" s="52">
        <v>756</v>
      </c>
      <c r="R32" s="52">
        <v>197</v>
      </c>
      <c r="S32" s="52">
        <v>325</v>
      </c>
      <c r="T32" s="52">
        <v>1580</v>
      </c>
      <c r="U32" s="54">
        <v>1674</v>
      </c>
      <c r="V32" s="54">
        <v>876</v>
      </c>
      <c r="W32" s="54">
        <v>482</v>
      </c>
      <c r="X32" s="54">
        <v>502</v>
      </c>
      <c r="Y32" s="17">
        <v>498.94</v>
      </c>
      <c r="Z32" s="17">
        <v>1552.88</v>
      </c>
      <c r="AA32" s="17">
        <v>4012.73</v>
      </c>
      <c r="AB32" s="17">
        <v>2782.73</v>
      </c>
      <c r="AC32" s="17">
        <v>3353.0200000000004</v>
      </c>
      <c r="AD32" s="17">
        <v>2349.1400000000003</v>
      </c>
      <c r="AE32" s="17">
        <v>8703.0500000000029</v>
      </c>
      <c r="AF32" s="17">
        <v>3438.29</v>
      </c>
      <c r="AG32" s="17">
        <v>400.61999999999995</v>
      </c>
      <c r="AH32" s="17">
        <v>363.8</v>
      </c>
      <c r="AI32" s="17">
        <v>382.52</v>
      </c>
      <c r="AK32" s="2" t="s">
        <v>193</v>
      </c>
      <c r="AL32" s="2" t="s">
        <v>102</v>
      </c>
    </row>
    <row r="33" spans="1:38" x14ac:dyDescent="0.25">
      <c r="A33" s="56"/>
      <c r="B33" s="51" t="s">
        <v>194</v>
      </c>
      <c r="C33" s="52">
        <v>5</v>
      </c>
      <c r="D33" s="53">
        <v>5.97</v>
      </c>
      <c r="E33" s="53">
        <v>8</v>
      </c>
      <c r="F33" s="53">
        <v>7.57</v>
      </c>
      <c r="G33" s="53">
        <v>7.63</v>
      </c>
      <c r="H33" s="52">
        <v>10.82</v>
      </c>
      <c r="I33" s="52">
        <v>12</v>
      </c>
      <c r="J33" s="52">
        <v>6.02</v>
      </c>
      <c r="K33" s="52">
        <v>6.09</v>
      </c>
      <c r="L33" s="52">
        <v>7.37</v>
      </c>
      <c r="M33" s="52">
        <v>5.12</v>
      </c>
      <c r="N33" s="52">
        <v>8.4600000000000009</v>
      </c>
      <c r="O33" s="52">
        <v>5.87</v>
      </c>
      <c r="P33" s="52"/>
      <c r="Q33" s="52">
        <v>13</v>
      </c>
      <c r="R33" s="52">
        <v>10</v>
      </c>
      <c r="S33" s="52">
        <v>15</v>
      </c>
      <c r="T33" s="52">
        <v>24</v>
      </c>
      <c r="U33" s="54">
        <v>21</v>
      </c>
      <c r="V33" s="54">
        <v>27</v>
      </c>
      <c r="W33" s="54">
        <v>19</v>
      </c>
      <c r="X33" s="54">
        <v>24</v>
      </c>
      <c r="Y33" s="17">
        <v>24.399999999999995</v>
      </c>
      <c r="Z33" s="17">
        <v>15.919999999999998</v>
      </c>
      <c r="AA33" s="17">
        <v>20.240000000000002</v>
      </c>
      <c r="AB33" s="17">
        <v>12.660000000000002</v>
      </c>
      <c r="AC33" s="17">
        <v>14.349999999999998</v>
      </c>
      <c r="AD33" s="17">
        <v>24.09</v>
      </c>
      <c r="AE33" s="17">
        <v>15.25</v>
      </c>
      <c r="AF33" s="17">
        <v>10.96</v>
      </c>
      <c r="AG33" s="17">
        <v>23.42</v>
      </c>
      <c r="AH33" s="17">
        <v>96.679999999999993</v>
      </c>
      <c r="AI33" s="17">
        <v>70.87</v>
      </c>
      <c r="AJ33" s="2" t="s">
        <v>38</v>
      </c>
      <c r="AK33" s="2">
        <v>4401</v>
      </c>
    </row>
    <row r="34" spans="1:38" x14ac:dyDescent="0.25">
      <c r="A34" s="56"/>
      <c r="B34" s="51" t="s">
        <v>195</v>
      </c>
      <c r="C34" s="52">
        <v>1</v>
      </c>
      <c r="D34" s="53">
        <v>0.38</v>
      </c>
      <c r="E34" s="53">
        <v>0.56000000000000005</v>
      </c>
      <c r="F34" s="53">
        <v>1.53</v>
      </c>
      <c r="G34" s="53">
        <v>1.57</v>
      </c>
      <c r="H34" s="52">
        <v>2.8</v>
      </c>
      <c r="I34" s="52">
        <v>1</v>
      </c>
      <c r="J34" s="52">
        <v>0.41</v>
      </c>
      <c r="K34" s="52">
        <v>0.56999999999999995</v>
      </c>
      <c r="L34" s="52">
        <v>0.47</v>
      </c>
      <c r="M34" s="52">
        <v>0.04</v>
      </c>
      <c r="N34" s="52">
        <v>0.19</v>
      </c>
      <c r="O34" s="52">
        <v>0.34</v>
      </c>
      <c r="P34" s="52"/>
      <c r="Q34" s="52">
        <v>3</v>
      </c>
      <c r="R34" s="52">
        <v>18</v>
      </c>
      <c r="S34" s="52">
        <v>1</v>
      </c>
      <c r="T34" s="52">
        <v>0</v>
      </c>
      <c r="U34" s="54">
        <v>0</v>
      </c>
      <c r="V34" s="54">
        <v>1</v>
      </c>
      <c r="W34" s="54">
        <v>0</v>
      </c>
      <c r="X34" s="54">
        <v>0</v>
      </c>
      <c r="Y34" s="17">
        <v>0.3</v>
      </c>
      <c r="Z34" s="17">
        <v>0.65</v>
      </c>
      <c r="AA34" s="17">
        <v>0.3</v>
      </c>
      <c r="AB34" s="17">
        <v>5.3</v>
      </c>
      <c r="AC34" s="17">
        <v>4.6399999999999997</v>
      </c>
      <c r="AD34" s="17">
        <v>0.24</v>
      </c>
      <c r="AE34" s="17">
        <v>0.4</v>
      </c>
      <c r="AF34" s="17">
        <v>0.3</v>
      </c>
      <c r="AG34" s="17">
        <v>4.71</v>
      </c>
      <c r="AH34" s="17">
        <v>4.55</v>
      </c>
      <c r="AI34" s="17">
        <v>2.1</v>
      </c>
      <c r="AK34" s="2">
        <v>4402</v>
      </c>
    </row>
    <row r="35" spans="1:38" x14ac:dyDescent="0.25">
      <c r="A35" s="56"/>
      <c r="B35" s="51" t="s">
        <v>196</v>
      </c>
      <c r="C35" s="52">
        <v>2</v>
      </c>
      <c r="D35" s="53">
        <v>2.34</v>
      </c>
      <c r="E35" s="53">
        <v>2.31</v>
      </c>
      <c r="F35" s="53">
        <v>1.01</v>
      </c>
      <c r="G35" s="53">
        <v>0.92</v>
      </c>
      <c r="H35" s="52">
        <v>1.32</v>
      </c>
      <c r="I35" s="52">
        <v>2</v>
      </c>
      <c r="J35" s="52">
        <v>1.89</v>
      </c>
      <c r="K35" s="52">
        <v>1.36</v>
      </c>
      <c r="L35" s="52">
        <v>1.46</v>
      </c>
      <c r="M35" s="52">
        <v>1.99</v>
      </c>
      <c r="N35" s="52">
        <v>1.24</v>
      </c>
      <c r="O35" s="52">
        <v>1.0900000000000001</v>
      </c>
      <c r="P35" s="52"/>
      <c r="Q35" s="52">
        <v>4</v>
      </c>
      <c r="R35" s="52">
        <v>10</v>
      </c>
      <c r="S35" s="52">
        <v>5</v>
      </c>
      <c r="T35" s="52">
        <v>12</v>
      </c>
      <c r="U35" s="54">
        <v>15</v>
      </c>
      <c r="V35" s="54">
        <v>11</v>
      </c>
      <c r="W35" s="54">
        <v>14</v>
      </c>
      <c r="X35" s="54">
        <v>15</v>
      </c>
      <c r="Y35" s="17">
        <v>15.24</v>
      </c>
      <c r="Z35" s="17">
        <v>11.899999999999999</v>
      </c>
      <c r="AA35" s="17">
        <v>10.610000000000001</v>
      </c>
      <c r="AB35" s="17">
        <v>8.870000000000001</v>
      </c>
      <c r="AC35" s="17">
        <v>8.67</v>
      </c>
      <c r="AD35" s="17">
        <v>6.66</v>
      </c>
      <c r="AE35" s="17">
        <v>10.58</v>
      </c>
      <c r="AF35" s="17">
        <v>16.38</v>
      </c>
      <c r="AG35" s="17">
        <v>18.62</v>
      </c>
      <c r="AH35" s="17">
        <v>56.470000000000006</v>
      </c>
      <c r="AI35" s="17">
        <v>115.26</v>
      </c>
      <c r="AJ35" s="2" t="s">
        <v>38</v>
      </c>
      <c r="AK35" s="2">
        <v>4403</v>
      </c>
    </row>
    <row r="36" spans="1:38" x14ac:dyDescent="0.25">
      <c r="A36" s="56"/>
      <c r="B36" s="51" t="s">
        <v>197</v>
      </c>
      <c r="C36" s="52">
        <v>1</v>
      </c>
      <c r="D36" s="53">
        <v>0.85</v>
      </c>
      <c r="E36" s="53">
        <v>0.61</v>
      </c>
      <c r="F36" s="53">
        <v>0.76</v>
      </c>
      <c r="G36" s="53">
        <v>0.56000000000000005</v>
      </c>
      <c r="H36" s="52">
        <v>1.0900000000000001</v>
      </c>
      <c r="I36" s="52">
        <v>1</v>
      </c>
      <c r="J36" s="52">
        <v>1.93</v>
      </c>
      <c r="K36" s="52">
        <v>1.99</v>
      </c>
      <c r="L36" s="52">
        <v>0.62</v>
      </c>
      <c r="M36" s="52">
        <v>3.48</v>
      </c>
      <c r="N36" s="52">
        <v>0</v>
      </c>
      <c r="O36" s="52">
        <v>0.95</v>
      </c>
      <c r="P36" s="52"/>
      <c r="Q36" s="52">
        <v>1</v>
      </c>
      <c r="R36" s="52">
        <v>1</v>
      </c>
      <c r="S36" s="52">
        <v>1</v>
      </c>
      <c r="T36" s="52">
        <v>1</v>
      </c>
      <c r="U36" s="54">
        <v>1</v>
      </c>
      <c r="V36" s="54">
        <v>1</v>
      </c>
      <c r="W36" s="54">
        <v>1</v>
      </c>
      <c r="X36" s="54">
        <v>4</v>
      </c>
      <c r="Y36" s="17">
        <v>0.93</v>
      </c>
      <c r="Z36" s="17">
        <v>0</v>
      </c>
      <c r="AA36" s="17">
        <v>0</v>
      </c>
      <c r="AB36" s="17">
        <v>0</v>
      </c>
      <c r="AC36" s="17">
        <v>0.21</v>
      </c>
      <c r="AD36" s="17">
        <v>0</v>
      </c>
      <c r="AE36" s="17">
        <v>0</v>
      </c>
      <c r="AF36" s="17">
        <v>0</v>
      </c>
      <c r="AG36" s="17">
        <v>0.03</v>
      </c>
      <c r="AH36" s="17">
        <v>22.1</v>
      </c>
      <c r="AI36" s="17">
        <v>2.8</v>
      </c>
      <c r="AK36" s="2">
        <v>4404</v>
      </c>
    </row>
    <row r="37" spans="1:38" x14ac:dyDescent="0.25">
      <c r="A37" s="56"/>
      <c r="B37" s="51" t="s">
        <v>198</v>
      </c>
      <c r="C37" s="52">
        <v>45</v>
      </c>
      <c r="D37" s="53">
        <v>362.25</v>
      </c>
      <c r="E37" s="53">
        <v>334.84</v>
      </c>
      <c r="F37" s="53">
        <v>336.69</v>
      </c>
      <c r="G37" s="53">
        <v>319.29000000000002</v>
      </c>
      <c r="H37" s="52">
        <v>216.27</v>
      </c>
      <c r="I37" s="52">
        <v>42</v>
      </c>
      <c r="J37" s="52">
        <v>50.27</v>
      </c>
      <c r="K37" s="52">
        <v>60.72</v>
      </c>
      <c r="L37" s="52">
        <v>65.489999999999995</v>
      </c>
      <c r="M37" s="52">
        <v>74.28</v>
      </c>
      <c r="N37" s="52">
        <v>55.1</v>
      </c>
      <c r="O37" s="52">
        <v>86.73</v>
      </c>
      <c r="P37" s="52">
        <v>410</v>
      </c>
      <c r="Q37" s="52">
        <v>735</v>
      </c>
      <c r="R37" s="52">
        <v>158</v>
      </c>
      <c r="S37" s="52">
        <v>303</v>
      </c>
      <c r="T37" s="52">
        <v>1543</v>
      </c>
      <c r="U37" s="54">
        <v>1636</v>
      </c>
      <c r="V37" s="54">
        <v>836</v>
      </c>
      <c r="W37" s="54">
        <v>448</v>
      </c>
      <c r="X37" s="54">
        <v>458</v>
      </c>
      <c r="Y37" s="17">
        <f t="shared" ref="Y37:AI37" si="5">Y32-SUM(Y33:Y36)</f>
        <v>458.07</v>
      </c>
      <c r="Z37" s="17">
        <f t="shared" si="5"/>
        <v>1524.41</v>
      </c>
      <c r="AA37" s="17">
        <f t="shared" si="5"/>
        <v>3981.58</v>
      </c>
      <c r="AB37" s="17">
        <f t="shared" si="5"/>
        <v>2755.9</v>
      </c>
      <c r="AC37" s="17">
        <f t="shared" si="5"/>
        <v>3325.1500000000005</v>
      </c>
      <c r="AD37" s="17">
        <f t="shared" si="5"/>
        <v>2318.1500000000005</v>
      </c>
      <c r="AE37" s="17">
        <f t="shared" si="5"/>
        <v>8676.8200000000033</v>
      </c>
      <c r="AF37" s="17">
        <f t="shared" si="5"/>
        <v>3410.65</v>
      </c>
      <c r="AG37" s="17">
        <f t="shared" si="5"/>
        <v>353.83999999999992</v>
      </c>
      <c r="AH37" s="17">
        <f t="shared" ref="AH37" si="6">AH32-SUM(AH33:AH36)</f>
        <v>184.00000000000003</v>
      </c>
      <c r="AI37" s="17">
        <f t="shared" si="5"/>
        <v>191.48999999999995</v>
      </c>
    </row>
    <row r="38" spans="1:38" x14ac:dyDescent="0.25">
      <c r="A38" s="50">
        <v>6</v>
      </c>
      <c r="B38" s="51" t="s">
        <v>199</v>
      </c>
      <c r="C38" s="52">
        <v>769</v>
      </c>
      <c r="D38" s="53">
        <v>636.72</v>
      </c>
      <c r="E38" s="53">
        <v>453.22</v>
      </c>
      <c r="F38" s="53">
        <v>725.71</v>
      </c>
      <c r="G38" s="53">
        <v>635.16999999999996</v>
      </c>
      <c r="H38" s="52">
        <v>710.84</v>
      </c>
      <c r="I38" s="52">
        <v>596</v>
      </c>
      <c r="J38" s="52">
        <v>1604.49</v>
      </c>
      <c r="K38" s="52">
        <v>784.43</v>
      </c>
      <c r="L38" s="52">
        <v>791.84</v>
      </c>
      <c r="M38" s="52">
        <v>1285.19</v>
      </c>
      <c r="N38" s="52">
        <v>1176.33</v>
      </c>
      <c r="O38" s="52">
        <v>2144.5700000000002</v>
      </c>
      <c r="P38" s="52">
        <v>2324</v>
      </c>
      <c r="Q38" s="52">
        <v>2672</v>
      </c>
      <c r="R38" s="52">
        <v>2534</v>
      </c>
      <c r="S38" s="52">
        <v>2134</v>
      </c>
      <c r="T38" s="52">
        <v>2599</v>
      </c>
      <c r="U38" s="54">
        <v>2305</v>
      </c>
      <c r="V38" s="54">
        <v>3230</v>
      </c>
      <c r="W38" s="54">
        <v>4013</v>
      </c>
      <c r="X38" s="54">
        <v>3634</v>
      </c>
      <c r="Y38" s="17">
        <v>3633.5199999999995</v>
      </c>
      <c r="Z38" s="17">
        <v>4139.6000000000004</v>
      </c>
      <c r="AA38" s="17">
        <v>4301.8500000000004</v>
      </c>
      <c r="AB38" s="17">
        <v>4027.7900000000009</v>
      </c>
      <c r="AC38" s="17">
        <v>6269.4</v>
      </c>
      <c r="AD38" s="17">
        <v>5215.6399999999985</v>
      </c>
      <c r="AE38" s="17">
        <v>6507.11</v>
      </c>
      <c r="AF38" s="17">
        <v>6593.6200000000008</v>
      </c>
      <c r="AG38" s="17">
        <v>6354.6900000000005</v>
      </c>
      <c r="AH38" s="17">
        <v>12563.82</v>
      </c>
      <c r="AI38" s="17">
        <v>12171.25</v>
      </c>
      <c r="AJ38" s="2" t="s">
        <v>38</v>
      </c>
      <c r="AK38" s="2" t="s">
        <v>200</v>
      </c>
      <c r="AL38" s="2" t="s">
        <v>110</v>
      </c>
    </row>
    <row r="39" spans="1:38" x14ac:dyDescent="0.25">
      <c r="A39" s="50">
        <v>7</v>
      </c>
      <c r="B39" s="51" t="s">
        <v>201</v>
      </c>
      <c r="C39" s="52">
        <v>2748</v>
      </c>
      <c r="D39" s="53">
        <v>2110.94</v>
      </c>
      <c r="E39" s="53">
        <v>1166.79</v>
      </c>
      <c r="F39" s="53">
        <v>1985.6</v>
      </c>
      <c r="G39" s="53">
        <v>2278.15</v>
      </c>
      <c r="H39" s="52">
        <v>2246.4</v>
      </c>
      <c r="I39" s="52">
        <v>2142</v>
      </c>
      <c r="J39" s="52">
        <v>3597.48</v>
      </c>
      <c r="K39" s="52">
        <v>2853.27</v>
      </c>
      <c r="L39" s="52">
        <v>3227.51</v>
      </c>
      <c r="M39" s="52">
        <v>2772.65</v>
      </c>
      <c r="N39" s="52">
        <v>1573.15</v>
      </c>
      <c r="O39" s="52">
        <v>1630.36</v>
      </c>
      <c r="P39" s="52">
        <v>862</v>
      </c>
      <c r="Q39" s="52">
        <v>1214</v>
      </c>
      <c r="R39" s="52">
        <v>2285</v>
      </c>
      <c r="S39" s="52">
        <v>675</v>
      </c>
      <c r="T39" s="52">
        <v>2799</v>
      </c>
      <c r="U39" s="54">
        <v>1112</v>
      </c>
      <c r="V39" s="54">
        <v>765</v>
      </c>
      <c r="W39" s="54">
        <v>979</v>
      </c>
      <c r="X39" s="54">
        <v>2211</v>
      </c>
      <c r="Y39" s="17">
        <v>2210.9299999999998</v>
      </c>
      <c r="Z39" s="17">
        <v>4765.66</v>
      </c>
      <c r="AA39" s="17">
        <v>2846.22</v>
      </c>
      <c r="AB39" s="17">
        <v>3962.0699999999993</v>
      </c>
      <c r="AC39" s="17">
        <v>1754.75</v>
      </c>
      <c r="AD39" s="17">
        <v>3276.35</v>
      </c>
      <c r="AE39" s="17">
        <v>3871.73</v>
      </c>
      <c r="AF39" s="17">
        <v>2365.25</v>
      </c>
      <c r="AG39" s="17">
        <v>2560.4799999999991</v>
      </c>
      <c r="AH39" s="17">
        <v>4095.2999999999997</v>
      </c>
      <c r="AI39" s="17">
        <v>11350.009999999998</v>
      </c>
      <c r="AJ39" s="2" t="s">
        <v>38</v>
      </c>
      <c r="AK39" s="2" t="s">
        <v>202</v>
      </c>
      <c r="AL39" s="2" t="s">
        <v>203</v>
      </c>
    </row>
    <row r="40" spans="1:38" x14ac:dyDescent="0.25">
      <c r="A40" s="56"/>
      <c r="B40" s="51" t="s">
        <v>204</v>
      </c>
      <c r="C40" s="52">
        <v>2190</v>
      </c>
      <c r="D40" s="53">
        <v>1038.1099999999999</v>
      </c>
      <c r="E40" s="53">
        <v>1040.96</v>
      </c>
      <c r="F40" s="53">
        <v>1862.47</v>
      </c>
      <c r="G40" s="53">
        <v>2141.19</v>
      </c>
      <c r="H40" s="52">
        <v>2153.64</v>
      </c>
      <c r="I40" s="52">
        <v>2041</v>
      </c>
      <c r="J40" s="52">
        <v>2935.29</v>
      </c>
      <c r="K40" s="52">
        <v>2798.54</v>
      </c>
      <c r="L40" s="52">
        <v>2854.44</v>
      </c>
      <c r="M40" s="52">
        <v>2708.13</v>
      </c>
      <c r="N40" s="52">
        <v>1534.2</v>
      </c>
      <c r="O40" s="52">
        <v>1059.31</v>
      </c>
      <c r="P40" s="52">
        <v>786</v>
      </c>
      <c r="Q40" s="52">
        <v>904</v>
      </c>
      <c r="R40" s="52">
        <v>1283</v>
      </c>
      <c r="S40" s="52">
        <v>480</v>
      </c>
      <c r="T40" s="52">
        <v>1102</v>
      </c>
      <c r="U40" s="54">
        <v>518</v>
      </c>
      <c r="V40" s="54">
        <v>632</v>
      </c>
      <c r="W40" s="54">
        <v>672</v>
      </c>
      <c r="X40" s="54">
        <v>856</v>
      </c>
      <c r="Y40" s="17">
        <v>855.63</v>
      </c>
      <c r="Z40" s="17">
        <v>2210.9899999999998</v>
      </c>
      <c r="AA40" s="17">
        <v>1407.9499999999998</v>
      </c>
      <c r="AB40" s="17">
        <v>1751.6699999999998</v>
      </c>
      <c r="AC40" s="17">
        <v>878.43999999999994</v>
      </c>
      <c r="AD40" s="17">
        <v>661.38</v>
      </c>
      <c r="AE40" s="17">
        <v>760.56999999999994</v>
      </c>
      <c r="AF40" s="17">
        <v>2174.04</v>
      </c>
      <c r="AG40" s="17">
        <v>2294.9899999999998</v>
      </c>
      <c r="AH40" s="17">
        <v>3572.21</v>
      </c>
      <c r="AI40" s="17">
        <v>4129.03</v>
      </c>
      <c r="AJ40" s="2" t="s">
        <v>38</v>
      </c>
      <c r="AK40" s="2">
        <v>4801</v>
      </c>
    </row>
    <row r="41" spans="1:38" x14ac:dyDescent="0.25">
      <c r="A41" s="56"/>
      <c r="B41" s="51" t="s">
        <v>205</v>
      </c>
      <c r="C41" s="52">
        <v>2</v>
      </c>
      <c r="D41" s="53">
        <v>2.87</v>
      </c>
      <c r="E41" s="53">
        <v>11.42</v>
      </c>
      <c r="F41" s="53">
        <v>5.31</v>
      </c>
      <c r="G41" s="53">
        <v>2.19</v>
      </c>
      <c r="H41" s="52">
        <v>2.41</v>
      </c>
      <c r="I41" s="52">
        <v>3</v>
      </c>
      <c r="J41" s="52">
        <v>3.57</v>
      </c>
      <c r="K41" s="52">
        <v>4.54</v>
      </c>
      <c r="L41" s="52">
        <v>0.15</v>
      </c>
      <c r="M41" s="52">
        <v>0.67</v>
      </c>
      <c r="N41" s="52">
        <v>0.99</v>
      </c>
      <c r="O41" s="52">
        <v>0.55000000000000004</v>
      </c>
      <c r="P41" s="52"/>
      <c r="Q41" s="52">
        <v>0</v>
      </c>
      <c r="R41" s="52">
        <v>3</v>
      </c>
      <c r="S41" s="52">
        <v>1</v>
      </c>
      <c r="T41" s="52">
        <v>3</v>
      </c>
      <c r="U41" s="54">
        <v>2</v>
      </c>
      <c r="V41" s="54">
        <v>1</v>
      </c>
      <c r="W41" s="54">
        <v>2</v>
      </c>
      <c r="X41" s="54">
        <v>18</v>
      </c>
      <c r="Y41" s="17">
        <v>17.5</v>
      </c>
      <c r="Z41" s="17">
        <v>25.76</v>
      </c>
      <c r="AA41" s="17">
        <v>50.03</v>
      </c>
      <c r="AB41" s="17">
        <v>35.290000000000006</v>
      </c>
      <c r="AC41" s="17">
        <v>56.410000000000011</v>
      </c>
      <c r="AD41" s="17">
        <v>47.75</v>
      </c>
      <c r="AE41" s="17">
        <v>55.490000000000009</v>
      </c>
      <c r="AF41" s="17">
        <v>58.3</v>
      </c>
      <c r="AG41" s="17">
        <v>53.03</v>
      </c>
      <c r="AH41" s="17">
        <v>89.13000000000001</v>
      </c>
      <c r="AI41" s="17">
        <v>65.22</v>
      </c>
      <c r="AJ41" s="2" t="s">
        <v>38</v>
      </c>
      <c r="AK41" s="2">
        <v>4701</v>
      </c>
    </row>
    <row r="42" spans="1:38" x14ac:dyDescent="0.25">
      <c r="A42" s="56"/>
      <c r="B42" s="51" t="s">
        <v>206</v>
      </c>
      <c r="C42" s="52">
        <v>1</v>
      </c>
      <c r="D42" s="53">
        <v>3.96</v>
      </c>
      <c r="E42" s="53">
        <v>5.26</v>
      </c>
      <c r="F42" s="53">
        <v>6.59</v>
      </c>
      <c r="G42" s="53">
        <v>2.2400000000000002</v>
      </c>
      <c r="H42" s="52">
        <v>1.42</v>
      </c>
      <c r="I42" s="52">
        <v>1</v>
      </c>
      <c r="J42" s="52">
        <v>2.2400000000000002</v>
      </c>
      <c r="K42" s="52">
        <v>2.74</v>
      </c>
      <c r="L42" s="52">
        <v>2.89</v>
      </c>
      <c r="M42" s="52">
        <v>3.02</v>
      </c>
      <c r="N42" s="52">
        <v>3.83</v>
      </c>
      <c r="O42" s="52">
        <v>4.8099999999999996</v>
      </c>
      <c r="P42" s="52"/>
      <c r="Q42" s="52">
        <v>5</v>
      </c>
      <c r="R42" s="52">
        <v>6</v>
      </c>
      <c r="S42" s="52">
        <v>7</v>
      </c>
      <c r="T42" s="52">
        <v>7</v>
      </c>
      <c r="U42" s="54">
        <v>4</v>
      </c>
      <c r="V42" s="54">
        <v>3</v>
      </c>
      <c r="W42" s="54">
        <v>4</v>
      </c>
      <c r="X42" s="54">
        <v>63</v>
      </c>
      <c r="Y42" s="17">
        <v>62.940000000000005</v>
      </c>
      <c r="Z42" s="17">
        <v>47.859999999999992</v>
      </c>
      <c r="AA42" s="17">
        <v>200.15</v>
      </c>
      <c r="AB42" s="17">
        <v>214.42</v>
      </c>
      <c r="AC42" s="17">
        <v>185.14</v>
      </c>
      <c r="AD42" s="17">
        <v>77.58</v>
      </c>
      <c r="AE42" s="17">
        <v>100.38</v>
      </c>
      <c r="AF42" s="17">
        <v>87.109999999999985</v>
      </c>
      <c r="AG42" s="17">
        <v>128.98000000000002</v>
      </c>
      <c r="AH42" s="17">
        <v>153.04</v>
      </c>
      <c r="AI42" s="17">
        <v>422.42</v>
      </c>
      <c r="AJ42" s="2" t="s">
        <v>38</v>
      </c>
      <c r="AK42" s="2">
        <v>4702</v>
      </c>
    </row>
    <row r="43" spans="1:38" x14ac:dyDescent="0.25">
      <c r="A43" s="56"/>
      <c r="B43" s="51" t="s">
        <v>54</v>
      </c>
      <c r="C43" s="52">
        <v>555</v>
      </c>
      <c r="D43" s="53">
        <v>1066</v>
      </c>
      <c r="E43" s="53">
        <v>109.15</v>
      </c>
      <c r="F43" s="53">
        <v>111.23</v>
      </c>
      <c r="G43" s="53">
        <v>132.53</v>
      </c>
      <c r="H43" s="52">
        <v>88.93</v>
      </c>
      <c r="I43" s="52">
        <v>97</v>
      </c>
      <c r="J43" s="52">
        <v>656.38</v>
      </c>
      <c r="K43" s="52">
        <v>47.45</v>
      </c>
      <c r="L43" s="52">
        <v>370.03</v>
      </c>
      <c r="M43" s="52">
        <v>60.83</v>
      </c>
      <c r="N43" s="52">
        <v>34.130000000000003</v>
      </c>
      <c r="O43" s="52">
        <v>565.69000000000005</v>
      </c>
      <c r="P43" s="52"/>
      <c r="Q43" s="52">
        <v>304</v>
      </c>
      <c r="R43" s="52">
        <v>993</v>
      </c>
      <c r="S43" s="52">
        <v>186</v>
      </c>
      <c r="T43" s="52">
        <v>1688</v>
      </c>
      <c r="U43" s="54">
        <v>589</v>
      </c>
      <c r="V43" s="54">
        <v>129</v>
      </c>
      <c r="W43" s="54">
        <v>301</v>
      </c>
      <c r="X43" s="54">
        <v>1275</v>
      </c>
      <c r="Y43" s="17">
        <f t="shared" ref="Y43:AI43" si="7">Y39-SUM(Y40:Y42)</f>
        <v>1274.8599999999997</v>
      </c>
      <c r="Z43" s="17">
        <f t="shared" si="7"/>
        <v>2481.0499999999997</v>
      </c>
      <c r="AA43" s="17">
        <f t="shared" si="7"/>
        <v>1188.0899999999999</v>
      </c>
      <c r="AB43" s="17">
        <f t="shared" si="7"/>
        <v>1960.6899999999994</v>
      </c>
      <c r="AC43" s="17">
        <f t="shared" si="7"/>
        <v>634.76000000000022</v>
      </c>
      <c r="AD43" s="17">
        <f t="shared" si="7"/>
        <v>2489.64</v>
      </c>
      <c r="AE43" s="59">
        <f t="shared" si="7"/>
        <v>2955.29</v>
      </c>
      <c r="AF43" s="59">
        <f t="shared" si="7"/>
        <v>45.799999999999727</v>
      </c>
      <c r="AG43" s="59">
        <f t="shared" si="7"/>
        <v>83.479999999999109</v>
      </c>
      <c r="AH43" s="59">
        <f t="shared" si="7"/>
        <v>280.91999999999962</v>
      </c>
      <c r="AI43" s="59">
        <f t="shared" si="7"/>
        <v>6733.3399999999983</v>
      </c>
      <c r="AJ43" s="2" t="s">
        <v>38</v>
      </c>
    </row>
    <row r="44" spans="1:38" x14ac:dyDescent="0.25">
      <c r="A44" s="60">
        <v>8</v>
      </c>
      <c r="B44" s="60" t="s">
        <v>207</v>
      </c>
      <c r="C44" s="52">
        <v>630</v>
      </c>
      <c r="D44" s="53">
        <v>836.27</v>
      </c>
      <c r="E44" s="53">
        <v>1174.17</v>
      </c>
      <c r="F44" s="53">
        <v>1653.76</v>
      </c>
      <c r="G44" s="53">
        <v>1744.92</v>
      </c>
      <c r="H44" s="52">
        <v>3395.27</v>
      </c>
      <c r="I44" s="52">
        <v>2606</v>
      </c>
      <c r="J44" s="52">
        <v>2606.2600000000002</v>
      </c>
      <c r="K44" s="52">
        <v>2838.46</v>
      </c>
      <c r="L44" s="52">
        <v>2946.29</v>
      </c>
      <c r="M44" s="52">
        <v>2939.17</v>
      </c>
      <c r="N44" s="52">
        <v>2557.71</v>
      </c>
      <c r="O44" s="52">
        <v>5407.59</v>
      </c>
      <c r="P44" s="52">
        <v>4485.3100000000004</v>
      </c>
      <c r="Q44" s="52">
        <v>6319</v>
      </c>
      <c r="R44" s="52">
        <v>7177</v>
      </c>
      <c r="S44" s="52">
        <v>9219</v>
      </c>
      <c r="T44" s="52">
        <v>8733</v>
      </c>
      <c r="U44" s="54">
        <v>12343</v>
      </c>
      <c r="V44" s="54">
        <v>20550</v>
      </c>
      <c r="W44" s="54">
        <v>24341</v>
      </c>
      <c r="X44" s="54">
        <v>37059</v>
      </c>
      <c r="Y44" s="61">
        <v>37394.420000000006</v>
      </c>
      <c r="Z44" s="61">
        <v>50691.479999999996</v>
      </c>
      <c r="AA44" s="61">
        <v>60971.960000000014</v>
      </c>
      <c r="AB44" s="61">
        <v>77011.849999999991</v>
      </c>
      <c r="AC44" s="61">
        <v>76859.8</v>
      </c>
      <c r="AD44" s="61">
        <v>97737.279999999999</v>
      </c>
      <c r="AE44" s="61">
        <v>184439.1</v>
      </c>
      <c r="AF44" s="61">
        <v>267620.34999999998</v>
      </c>
      <c r="AG44" s="61">
        <v>333124.28000000003</v>
      </c>
      <c r="AH44" s="61">
        <v>335636.91000000009</v>
      </c>
      <c r="AI44" s="61">
        <v>311578.59000000008</v>
      </c>
      <c r="AK44" s="2" t="s">
        <v>208</v>
      </c>
      <c r="AL44" s="2" t="s">
        <v>120</v>
      </c>
    </row>
    <row r="45" spans="1:38" x14ac:dyDescent="0.25">
      <c r="A45" s="62"/>
      <c r="B45" s="51" t="s">
        <v>209</v>
      </c>
      <c r="C45" s="52">
        <v>529</v>
      </c>
      <c r="D45" s="53">
        <v>721.19</v>
      </c>
      <c r="E45" s="53">
        <v>1038.5999999999999</v>
      </c>
      <c r="F45" s="53">
        <v>1491.38</v>
      </c>
      <c r="G45" s="53">
        <v>1477.66</v>
      </c>
      <c r="H45" s="52">
        <v>3126.64</v>
      </c>
      <c r="I45" s="52">
        <v>2169</v>
      </c>
      <c r="J45" s="52">
        <v>2168.94</v>
      </c>
      <c r="K45" s="52">
        <v>2561.5</v>
      </c>
      <c r="L45" s="52">
        <v>2702.26</v>
      </c>
      <c r="M45" s="52">
        <v>2716.4</v>
      </c>
      <c r="N45" s="52">
        <v>2358.9</v>
      </c>
      <c r="O45" s="52">
        <v>4702.6899999999996</v>
      </c>
      <c r="P45" s="52">
        <v>3833.43</v>
      </c>
      <c r="Q45" s="52">
        <v>5177</v>
      </c>
      <c r="R45" s="52">
        <v>5467</v>
      </c>
      <c r="S45" s="52">
        <v>6818</v>
      </c>
      <c r="T45" s="52">
        <v>6801</v>
      </c>
      <c r="U45" s="54">
        <v>3431</v>
      </c>
      <c r="V45" s="54">
        <v>12967</v>
      </c>
      <c r="W45" s="54">
        <v>16830</v>
      </c>
      <c r="X45" s="54">
        <v>29942</v>
      </c>
      <c r="Y45" s="17">
        <v>29942.07</v>
      </c>
      <c r="Z45" s="17">
        <v>44086.899999999994</v>
      </c>
      <c r="AA45" s="17">
        <v>53781.53</v>
      </c>
      <c r="AB45" s="17">
        <v>70076.33</v>
      </c>
      <c r="AC45" s="17">
        <v>71066.209999999992</v>
      </c>
      <c r="AD45" s="17">
        <v>92524.27</v>
      </c>
      <c r="AE45" s="17">
        <v>117343.72999999998</v>
      </c>
      <c r="AF45" s="17">
        <v>211032.12</v>
      </c>
      <c r="AG45" s="17">
        <v>270388.51</v>
      </c>
      <c r="AH45" s="17">
        <v>259421.12999999998</v>
      </c>
      <c r="AI45" s="17">
        <v>259681.9</v>
      </c>
      <c r="AJ45" s="2" t="s">
        <v>38</v>
      </c>
      <c r="AK45" s="2">
        <v>5054</v>
      </c>
    </row>
    <row r="46" spans="1:38" x14ac:dyDescent="0.25">
      <c r="A46" s="62"/>
      <c r="B46" s="51" t="s">
        <v>210</v>
      </c>
      <c r="C46" s="52">
        <v>3</v>
      </c>
      <c r="D46" s="53">
        <v>29.72</v>
      </c>
      <c r="E46" s="53">
        <v>10.56</v>
      </c>
      <c r="F46" s="53">
        <v>10.24</v>
      </c>
      <c r="G46" s="53">
        <v>24.15</v>
      </c>
      <c r="H46" s="52">
        <v>39</v>
      </c>
      <c r="I46" s="52">
        <v>49</v>
      </c>
      <c r="J46" s="52">
        <v>49.29</v>
      </c>
      <c r="K46" s="52">
        <v>41.3</v>
      </c>
      <c r="L46" s="52">
        <v>36.26</v>
      </c>
      <c r="M46" s="52">
        <v>30.2</v>
      </c>
      <c r="N46" s="52">
        <v>23.23</v>
      </c>
      <c r="O46" s="52">
        <v>347.49</v>
      </c>
      <c r="P46" s="52">
        <v>21.9</v>
      </c>
      <c r="Q46" s="52">
        <v>137</v>
      </c>
      <c r="R46" s="52">
        <v>892</v>
      </c>
      <c r="S46" s="52">
        <v>1258</v>
      </c>
      <c r="T46" s="52">
        <v>1226</v>
      </c>
      <c r="U46" s="54">
        <v>6014</v>
      </c>
      <c r="V46" s="54">
        <v>6079</v>
      </c>
      <c r="W46" s="54">
        <v>5821</v>
      </c>
      <c r="X46" s="54">
        <v>3382</v>
      </c>
      <c r="Y46" s="17">
        <v>3382.1</v>
      </c>
      <c r="Z46" s="17">
        <v>2716.34</v>
      </c>
      <c r="AA46" s="17">
        <v>1858.44</v>
      </c>
      <c r="AB46" s="17">
        <v>3986.74</v>
      </c>
      <c r="AC46" s="17">
        <v>37.159999999999997</v>
      </c>
      <c r="AD46" s="17">
        <v>47.69</v>
      </c>
      <c r="AE46" s="17">
        <v>62433.68</v>
      </c>
      <c r="AF46" s="17">
        <v>86.93</v>
      </c>
      <c r="AG46" s="17">
        <v>733.81</v>
      </c>
      <c r="AH46" s="17">
        <v>119.63000000000001</v>
      </c>
      <c r="AI46" s="17">
        <v>99.12</v>
      </c>
      <c r="AJ46" s="2" t="s">
        <v>38</v>
      </c>
      <c r="AK46" s="2">
        <v>5053</v>
      </c>
    </row>
    <row r="47" spans="1:38" x14ac:dyDescent="0.25">
      <c r="A47" s="62"/>
      <c r="B47" s="51" t="s">
        <v>211</v>
      </c>
      <c r="C47" s="52">
        <v>62</v>
      </c>
      <c r="D47" s="53">
        <v>60.63</v>
      </c>
      <c r="E47" s="53">
        <v>99.21</v>
      </c>
      <c r="F47" s="53">
        <v>119.24</v>
      </c>
      <c r="G47" s="53">
        <v>209.14</v>
      </c>
      <c r="H47" s="52">
        <v>186.62</v>
      </c>
      <c r="I47" s="52">
        <v>240</v>
      </c>
      <c r="J47" s="52">
        <v>239.57</v>
      </c>
      <c r="K47" s="52">
        <v>152.55000000000001</v>
      </c>
      <c r="L47" s="52">
        <v>117.3</v>
      </c>
      <c r="M47" s="52">
        <v>119.51</v>
      </c>
      <c r="N47" s="52">
        <v>98.15</v>
      </c>
      <c r="O47" s="52">
        <v>156.11000000000001</v>
      </c>
      <c r="P47" s="52">
        <v>319.57</v>
      </c>
      <c r="Q47" s="52">
        <v>350</v>
      </c>
      <c r="R47" s="52">
        <v>440</v>
      </c>
      <c r="S47" s="52">
        <v>435</v>
      </c>
      <c r="T47" s="52">
        <v>396</v>
      </c>
      <c r="U47" s="54">
        <v>427</v>
      </c>
      <c r="V47" s="54">
        <v>307</v>
      </c>
      <c r="W47" s="54">
        <v>275</v>
      </c>
      <c r="X47" s="54">
        <v>423</v>
      </c>
      <c r="Y47" s="17">
        <v>422.88</v>
      </c>
      <c r="Z47" s="17">
        <v>339.78999999999996</v>
      </c>
      <c r="AA47" s="17">
        <v>736.38</v>
      </c>
      <c r="AB47" s="17">
        <v>310.39999999999998</v>
      </c>
      <c r="AC47" s="17">
        <v>443.71000000000004</v>
      </c>
      <c r="AD47" s="17">
        <v>198.55</v>
      </c>
      <c r="AE47" s="17">
        <v>205.14</v>
      </c>
      <c r="AF47" s="17">
        <v>271.37</v>
      </c>
      <c r="AG47" s="17">
        <v>156.26000000000002</v>
      </c>
      <c r="AH47" s="17">
        <v>129.12</v>
      </c>
      <c r="AI47" s="17">
        <v>149.01999999999998</v>
      </c>
      <c r="AJ47" s="2" t="s">
        <v>38</v>
      </c>
      <c r="AK47" s="2" t="s">
        <v>212</v>
      </c>
    </row>
    <row r="48" spans="1:38" x14ac:dyDescent="0.25">
      <c r="A48" s="62"/>
      <c r="B48" s="51" t="s">
        <v>45</v>
      </c>
      <c r="C48" s="52">
        <v>36</v>
      </c>
      <c r="D48" s="53">
        <v>24.73</v>
      </c>
      <c r="E48" s="53">
        <v>25.8</v>
      </c>
      <c r="F48" s="53">
        <v>32.9</v>
      </c>
      <c r="G48" s="53">
        <v>33.97</v>
      </c>
      <c r="H48" s="52">
        <v>43.01</v>
      </c>
      <c r="I48" s="52">
        <v>148</v>
      </c>
      <c r="J48" s="52">
        <v>148.46</v>
      </c>
      <c r="K48" s="52">
        <v>83.11</v>
      </c>
      <c r="L48" s="52">
        <v>90.47</v>
      </c>
      <c r="M48" s="52">
        <v>73.06</v>
      </c>
      <c r="N48" s="52">
        <v>77.430000000000007</v>
      </c>
      <c r="O48" s="52">
        <v>201.3</v>
      </c>
      <c r="P48" s="52">
        <v>310.41000000000003</v>
      </c>
      <c r="Q48" s="52">
        <v>654</v>
      </c>
      <c r="R48" s="52">
        <v>378</v>
      </c>
      <c r="S48" s="52">
        <v>707</v>
      </c>
      <c r="T48" s="52">
        <v>309</v>
      </c>
      <c r="U48" s="54">
        <v>2471</v>
      </c>
      <c r="V48" s="54">
        <v>1197</v>
      </c>
      <c r="W48" s="54">
        <v>1415</v>
      </c>
      <c r="X48" s="54">
        <v>3312</v>
      </c>
      <c r="Y48" s="17">
        <f t="shared" ref="Y48:AI48" si="8">Y44-SUM(Y45:Y47)</f>
        <v>3647.3700000000099</v>
      </c>
      <c r="Z48" s="17">
        <f t="shared" si="8"/>
        <v>3548.4500000000044</v>
      </c>
      <c r="AA48" s="17">
        <f t="shared" si="8"/>
        <v>4595.6100000000151</v>
      </c>
      <c r="AB48" s="17">
        <f t="shared" si="8"/>
        <v>2638.3799999999901</v>
      </c>
      <c r="AC48" s="17">
        <f t="shared" si="8"/>
        <v>5312.7200000000012</v>
      </c>
      <c r="AD48" s="17">
        <f t="shared" si="8"/>
        <v>4966.7699999999895</v>
      </c>
      <c r="AE48" s="17">
        <f t="shared" si="8"/>
        <v>4456.5500000000175</v>
      </c>
      <c r="AF48" s="17">
        <f t="shared" si="8"/>
        <v>56229.929999999993</v>
      </c>
      <c r="AG48" s="17">
        <f t="shared" si="8"/>
        <v>61845.700000000012</v>
      </c>
      <c r="AH48" s="17">
        <f t="shared" si="8"/>
        <v>75967.030000000115</v>
      </c>
      <c r="AI48" s="17">
        <f t="shared" si="8"/>
        <v>51648.550000000105</v>
      </c>
    </row>
    <row r="49" spans="1:43" x14ac:dyDescent="0.25">
      <c r="A49" s="50">
        <v>9</v>
      </c>
      <c r="B49" s="51" t="s">
        <v>125</v>
      </c>
      <c r="C49" s="52">
        <v>223</v>
      </c>
      <c r="D49" s="53">
        <v>196.88</v>
      </c>
      <c r="E49" s="53">
        <v>234.46</v>
      </c>
      <c r="F49" s="53">
        <v>204.54</v>
      </c>
      <c r="G49" s="53">
        <v>214.13</v>
      </c>
      <c r="H49" s="52">
        <v>263.31</v>
      </c>
      <c r="I49" s="52">
        <v>286</v>
      </c>
      <c r="J49" s="52">
        <v>286.08</v>
      </c>
      <c r="K49" s="52">
        <v>341.05</v>
      </c>
      <c r="L49" s="52">
        <v>237.58</v>
      </c>
      <c r="M49" s="52">
        <v>304.13</v>
      </c>
      <c r="N49" s="52">
        <v>282.89</v>
      </c>
      <c r="O49" s="52">
        <v>312.87</v>
      </c>
      <c r="P49" s="52">
        <v>439.75</v>
      </c>
      <c r="Q49" s="52">
        <v>699</v>
      </c>
      <c r="R49" s="52">
        <v>771</v>
      </c>
      <c r="S49" s="52">
        <v>2577</v>
      </c>
      <c r="T49" s="52">
        <v>1116</v>
      </c>
      <c r="U49" s="54">
        <v>1270</v>
      </c>
      <c r="V49" s="54">
        <v>1431</v>
      </c>
      <c r="W49" s="54">
        <v>1076</v>
      </c>
      <c r="X49" s="54">
        <v>1001</v>
      </c>
      <c r="Y49" s="17">
        <v>983.73</v>
      </c>
      <c r="Z49" s="17">
        <v>1501.2300000000002</v>
      </c>
      <c r="AA49" s="17">
        <v>1711.46</v>
      </c>
      <c r="AB49" s="17">
        <v>1321.51</v>
      </c>
      <c r="AC49" s="17">
        <v>1387.7599999999998</v>
      </c>
      <c r="AD49" s="17">
        <v>1707.35</v>
      </c>
      <c r="AE49" s="17">
        <v>2815.55</v>
      </c>
      <c r="AF49" s="17">
        <v>4079.81</v>
      </c>
      <c r="AG49" s="17">
        <v>3894.8499999999995</v>
      </c>
      <c r="AH49" s="17">
        <v>4056.91</v>
      </c>
      <c r="AI49" s="17">
        <v>4811.42</v>
      </c>
      <c r="AK49" s="2">
        <v>4059</v>
      </c>
    </row>
    <row r="50" spans="1:43" x14ac:dyDescent="0.25">
      <c r="A50" s="63" t="s">
        <v>137</v>
      </c>
      <c r="B50" s="46" t="s">
        <v>213</v>
      </c>
      <c r="C50" s="47">
        <v>13940</v>
      </c>
      <c r="D50" s="48">
        <v>17810.28</v>
      </c>
      <c r="E50" s="48">
        <v>20338.830000000002</v>
      </c>
      <c r="F50" s="48">
        <v>10142.56</v>
      </c>
      <c r="G50" s="48">
        <v>9616.1200000000008</v>
      </c>
      <c r="H50" s="47">
        <v>14807.76</v>
      </c>
      <c r="I50" s="47">
        <v>9662</v>
      </c>
      <c r="J50" s="47">
        <v>9662.09</v>
      </c>
      <c r="K50" s="47">
        <v>14667.09</v>
      </c>
      <c r="L50" s="47">
        <v>-2978.69</v>
      </c>
      <c r="M50" s="47">
        <v>-38497.01</v>
      </c>
      <c r="N50" s="47">
        <v>-33494.080000000002</v>
      </c>
      <c r="O50" s="47">
        <v>691.4</v>
      </c>
      <c r="P50" s="47">
        <v>-8672.2199999999993</v>
      </c>
      <c r="Q50" s="47">
        <v>6748</v>
      </c>
      <c r="R50" s="47">
        <v>7034</v>
      </c>
      <c r="S50" s="47">
        <v>11166</v>
      </c>
      <c r="T50" s="47">
        <v>1577</v>
      </c>
      <c r="U50" s="49">
        <v>5440</v>
      </c>
      <c r="V50" s="49">
        <v>6451</v>
      </c>
      <c r="W50" s="49">
        <v>15375</v>
      </c>
      <c r="X50" s="49">
        <v>5402</v>
      </c>
      <c r="Y50" s="12">
        <f t="shared" ref="Y50:AI50" si="9">Y61</f>
        <v>9321.8200000000052</v>
      </c>
      <c r="Z50" s="12">
        <f t="shared" si="9"/>
        <v>5051.8499999999985</v>
      </c>
      <c r="AA50" s="12">
        <f t="shared" si="9"/>
        <v>2509.1700000000055</v>
      </c>
      <c r="AB50" s="12">
        <f t="shared" si="9"/>
        <v>3613.4300000000003</v>
      </c>
      <c r="AC50" s="12">
        <f t="shared" si="9"/>
        <v>2693.2599999999984</v>
      </c>
      <c r="AD50" s="12">
        <f t="shared" si="9"/>
        <v>3621.6900000000005</v>
      </c>
      <c r="AE50" s="12">
        <f t="shared" si="9"/>
        <v>7167.9200000000019</v>
      </c>
      <c r="AF50" s="12">
        <f t="shared" si="9"/>
        <v>6128.8899999999994</v>
      </c>
      <c r="AG50" s="12">
        <f t="shared" si="9"/>
        <v>-72425.89</v>
      </c>
      <c r="AH50" s="12">
        <f t="shared" si="9"/>
        <v>-118109.18000000001</v>
      </c>
      <c r="AI50" s="12">
        <f t="shared" si="9"/>
        <v>-60229.080000000031</v>
      </c>
    </row>
    <row r="51" spans="1:43" x14ac:dyDescent="0.25">
      <c r="A51" s="50">
        <v>1</v>
      </c>
      <c r="B51" s="51" t="s">
        <v>214</v>
      </c>
      <c r="C51" s="52">
        <v>9869</v>
      </c>
      <c r="D51" s="53">
        <v>14837.13</v>
      </c>
      <c r="E51" s="53">
        <v>17571.37</v>
      </c>
      <c r="F51" s="53">
        <v>7603.54</v>
      </c>
      <c r="G51" s="53">
        <v>6459.36</v>
      </c>
      <c r="H51" s="52">
        <v>11671.33</v>
      </c>
      <c r="I51" s="52">
        <v>8798</v>
      </c>
      <c r="J51" s="52">
        <v>8798.4699999999993</v>
      </c>
      <c r="K51" s="52">
        <v>10526.23</v>
      </c>
      <c r="L51" s="52">
        <v>-2072.2399999999998</v>
      </c>
      <c r="M51" s="52">
        <v>-35729.629999999997</v>
      </c>
      <c r="N51" s="52">
        <v>-34931.53</v>
      </c>
      <c r="O51" s="52">
        <v>-3144.64</v>
      </c>
      <c r="P51" s="52">
        <v>-10368.26</v>
      </c>
      <c r="Q51" s="52">
        <v>4404</v>
      </c>
      <c r="R51" s="52">
        <v>2593</v>
      </c>
      <c r="S51" s="52">
        <v>971</v>
      </c>
      <c r="T51" s="52">
        <v>-667</v>
      </c>
      <c r="U51" s="54">
        <v>4548</v>
      </c>
      <c r="V51" s="54">
        <v>971</v>
      </c>
      <c r="W51" s="54">
        <v>1354</v>
      </c>
      <c r="X51" s="54">
        <v>1063</v>
      </c>
      <c r="Y51" s="64">
        <f>Y52-Y55</f>
        <v>1063.17</v>
      </c>
      <c r="Z51" s="64">
        <f t="shared" ref="Z51:AI51" si="10">Z52-Z55</f>
        <v>5262.8799999999992</v>
      </c>
      <c r="AA51" s="64">
        <f t="shared" si="10"/>
        <v>-9436.6699999999983</v>
      </c>
      <c r="AB51" s="64">
        <f t="shared" si="10"/>
        <v>-4831.8100000000013</v>
      </c>
      <c r="AC51" s="64">
        <f t="shared" si="10"/>
        <v>-11323.91</v>
      </c>
      <c r="AD51" s="64">
        <f t="shared" si="10"/>
        <v>3446.8100000000104</v>
      </c>
      <c r="AE51" s="64">
        <f t="shared" si="10"/>
        <v>4966.7500000000109</v>
      </c>
      <c r="AF51" s="64">
        <f t="shared" si="10"/>
        <v>72674.27</v>
      </c>
      <c r="AG51" s="64">
        <f t="shared" si="10"/>
        <v>23800.850000000006</v>
      </c>
      <c r="AH51" s="64">
        <f t="shared" si="10"/>
        <v>-4451.1699999999837</v>
      </c>
      <c r="AI51" s="64">
        <f t="shared" si="10"/>
        <v>81749.400000000009</v>
      </c>
      <c r="AJ51" s="38"/>
    </row>
    <row r="52" spans="1:43" x14ac:dyDescent="0.25">
      <c r="A52" s="62"/>
      <c r="B52" s="51" t="s">
        <v>215</v>
      </c>
      <c r="C52" s="52">
        <v>14522</v>
      </c>
      <c r="D52" s="53">
        <v>19626.57</v>
      </c>
      <c r="E52" s="53">
        <v>24030.46</v>
      </c>
      <c r="F52" s="53">
        <v>14728.53</v>
      </c>
      <c r="G52" s="53">
        <v>15934.61</v>
      </c>
      <c r="H52" s="52">
        <v>21461.88</v>
      </c>
      <c r="I52" s="52">
        <v>20490</v>
      </c>
      <c r="J52" s="52">
        <v>20489.96</v>
      </c>
      <c r="K52" s="52">
        <v>24528.42</v>
      </c>
      <c r="L52" s="52">
        <v>28230.69</v>
      </c>
      <c r="M52" s="52">
        <v>25448.89</v>
      </c>
      <c r="N52" s="52">
        <v>24805.7</v>
      </c>
      <c r="O52" s="52">
        <v>5654.08</v>
      </c>
      <c r="P52" s="52">
        <v>4969.83</v>
      </c>
      <c r="Q52" s="52">
        <v>7115</v>
      </c>
      <c r="R52" s="52">
        <v>7907</v>
      </c>
      <c r="S52" s="52">
        <v>10299</v>
      </c>
      <c r="T52" s="52">
        <v>10088</v>
      </c>
      <c r="U52" s="54">
        <v>14059</v>
      </c>
      <c r="V52" s="54">
        <v>11090</v>
      </c>
      <c r="W52" s="54">
        <v>12012</v>
      </c>
      <c r="X52" s="54">
        <v>12576</v>
      </c>
      <c r="Y52" s="65">
        <v>12576.1</v>
      </c>
      <c r="Z52" s="65">
        <v>17840.59</v>
      </c>
      <c r="AA52" s="65">
        <v>3687.4400000000005</v>
      </c>
      <c r="AB52" s="65">
        <v>9606.9599999999991</v>
      </c>
      <c r="AC52" s="65">
        <v>4298.9799999999996</v>
      </c>
      <c r="AD52" s="65">
        <v>19553.80000000001</v>
      </c>
      <c r="AE52" s="65">
        <v>22535.420000000013</v>
      </c>
      <c r="AF52" s="65">
        <v>92706.53</v>
      </c>
      <c r="AG52" s="65">
        <v>122872.53</v>
      </c>
      <c r="AH52" s="65">
        <v>139658.01</v>
      </c>
      <c r="AI52" s="65">
        <v>170978.48</v>
      </c>
      <c r="AJ52" s="38"/>
      <c r="AK52" s="2" t="s">
        <v>216</v>
      </c>
    </row>
    <row r="53" spans="1:43" x14ac:dyDescent="0.25">
      <c r="A53" s="62"/>
      <c r="B53" s="66" t="s">
        <v>217</v>
      </c>
      <c r="C53" s="52">
        <v>13865</v>
      </c>
      <c r="D53" s="53">
        <v>19295.52</v>
      </c>
      <c r="E53" s="53">
        <v>23049.52</v>
      </c>
      <c r="F53" s="53">
        <v>13747.59</v>
      </c>
      <c r="G53" s="53">
        <v>13592.61</v>
      </c>
      <c r="H53" s="52">
        <v>19303.88</v>
      </c>
      <c r="I53" s="52">
        <v>17348</v>
      </c>
      <c r="J53" s="52">
        <v>17347.93</v>
      </c>
      <c r="K53" s="52">
        <v>20552.77</v>
      </c>
      <c r="L53" s="52">
        <v>24131.61</v>
      </c>
      <c r="M53" s="52">
        <v>23377.69</v>
      </c>
      <c r="N53" s="52">
        <v>23118.5</v>
      </c>
      <c r="O53" s="52">
        <v>5004.08</v>
      </c>
      <c r="P53" s="52">
        <v>4969.83</v>
      </c>
      <c r="Q53" s="52">
        <v>7115</v>
      </c>
      <c r="R53" s="52">
        <v>7907</v>
      </c>
      <c r="S53" s="52">
        <v>10299</v>
      </c>
      <c r="T53" s="52">
        <v>10088</v>
      </c>
      <c r="U53" s="54">
        <v>14059</v>
      </c>
      <c r="V53" s="54">
        <v>11090</v>
      </c>
      <c r="W53" s="54">
        <v>12012</v>
      </c>
      <c r="X53" s="54">
        <v>12576</v>
      </c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38"/>
    </row>
    <row r="54" spans="1:43" x14ac:dyDescent="0.25">
      <c r="A54" s="62"/>
      <c r="B54" s="66" t="s">
        <v>218</v>
      </c>
      <c r="C54" s="52">
        <v>657</v>
      </c>
      <c r="D54" s="53">
        <v>331.05</v>
      </c>
      <c r="E54" s="53">
        <v>980.94</v>
      </c>
      <c r="F54" s="53">
        <v>980.94</v>
      </c>
      <c r="G54" s="53">
        <v>2342</v>
      </c>
      <c r="H54" s="52">
        <v>2158</v>
      </c>
      <c r="I54" s="52">
        <v>3142</v>
      </c>
      <c r="J54" s="52">
        <v>3142.03</v>
      </c>
      <c r="K54" s="52">
        <v>3975.65</v>
      </c>
      <c r="L54" s="52">
        <v>4099.08</v>
      </c>
      <c r="M54" s="52">
        <v>2071.1999999999998</v>
      </c>
      <c r="N54" s="52">
        <v>1687.2</v>
      </c>
      <c r="O54" s="52">
        <v>650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4">
        <v>0</v>
      </c>
      <c r="V54" s="54">
        <v>0</v>
      </c>
      <c r="W54" s="54">
        <v>0</v>
      </c>
      <c r="X54" s="54">
        <v>0</v>
      </c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38"/>
    </row>
    <row r="55" spans="1:43" x14ac:dyDescent="0.25">
      <c r="A55" s="62"/>
      <c r="B55" s="51" t="s">
        <v>219</v>
      </c>
      <c r="C55" s="52">
        <v>4653</v>
      </c>
      <c r="D55" s="53">
        <v>4789.4399999999996</v>
      </c>
      <c r="E55" s="53">
        <v>6459.09</v>
      </c>
      <c r="F55" s="53">
        <v>7124.99</v>
      </c>
      <c r="G55" s="53">
        <v>9475.25</v>
      </c>
      <c r="H55" s="52">
        <v>9790.5499999999993</v>
      </c>
      <c r="I55" s="52">
        <v>11691</v>
      </c>
      <c r="J55" s="52">
        <v>11691.49</v>
      </c>
      <c r="K55" s="52">
        <v>14002.19</v>
      </c>
      <c r="L55" s="52">
        <v>30302.93</v>
      </c>
      <c r="M55" s="52">
        <v>61178.52</v>
      </c>
      <c r="N55" s="52">
        <v>59737.23</v>
      </c>
      <c r="O55" s="52">
        <v>8798.7199999999993</v>
      </c>
      <c r="P55" s="52">
        <v>15338.09</v>
      </c>
      <c r="Q55" s="52">
        <v>2711</v>
      </c>
      <c r="R55" s="52">
        <v>5314</v>
      </c>
      <c r="S55" s="52">
        <v>9327</v>
      </c>
      <c r="T55" s="52">
        <v>10754</v>
      </c>
      <c r="U55" s="54">
        <v>9511</v>
      </c>
      <c r="V55" s="54">
        <v>10119</v>
      </c>
      <c r="W55" s="54">
        <v>10658</v>
      </c>
      <c r="X55" s="54">
        <v>11513</v>
      </c>
      <c r="Y55" s="65">
        <v>11512.93</v>
      </c>
      <c r="Z55" s="65">
        <v>12577.710000000001</v>
      </c>
      <c r="AA55" s="65">
        <v>13124.109999999999</v>
      </c>
      <c r="AB55" s="65">
        <v>14438.77</v>
      </c>
      <c r="AC55" s="65">
        <v>15622.89</v>
      </c>
      <c r="AD55" s="65">
        <v>16106.99</v>
      </c>
      <c r="AE55" s="65">
        <v>17568.670000000002</v>
      </c>
      <c r="AF55" s="65">
        <v>20032.259999999998</v>
      </c>
      <c r="AG55" s="65">
        <v>99071.679999999993</v>
      </c>
      <c r="AH55" s="65">
        <v>144109.18</v>
      </c>
      <c r="AI55" s="65">
        <v>89229.08</v>
      </c>
      <c r="AJ55" s="38"/>
      <c r="AK55" s="2" t="s">
        <v>220</v>
      </c>
      <c r="AL55" s="2" t="s">
        <v>221</v>
      </c>
    </row>
    <row r="56" spans="1:43" x14ac:dyDescent="0.25">
      <c r="A56" s="50">
        <v>2</v>
      </c>
      <c r="B56" s="51" t="s">
        <v>222</v>
      </c>
      <c r="C56" s="52">
        <v>4071</v>
      </c>
      <c r="D56" s="53">
        <v>2973.15</v>
      </c>
      <c r="E56" s="53">
        <v>2767.46</v>
      </c>
      <c r="F56" s="53">
        <v>2539.02</v>
      </c>
      <c r="G56" s="53">
        <v>3156.76</v>
      </c>
      <c r="H56" s="52">
        <v>3136.43</v>
      </c>
      <c r="I56" s="52">
        <v>864</v>
      </c>
      <c r="J56" s="52">
        <v>863.62</v>
      </c>
      <c r="K56" s="52">
        <v>4140.8599999999997</v>
      </c>
      <c r="L56" s="52">
        <v>-906.45</v>
      </c>
      <c r="M56" s="52">
        <v>-2767.38</v>
      </c>
      <c r="N56" s="52">
        <v>1437.45</v>
      </c>
      <c r="O56" s="52">
        <v>3836.04</v>
      </c>
      <c r="P56" s="52">
        <v>1696.04</v>
      </c>
      <c r="Q56" s="52">
        <v>2343</v>
      </c>
      <c r="R56" s="52">
        <v>4441</v>
      </c>
      <c r="S56" s="52">
        <v>10194</v>
      </c>
      <c r="T56" s="52">
        <v>2244</v>
      </c>
      <c r="U56" s="54">
        <v>891</v>
      </c>
      <c r="V56" s="54">
        <v>5480</v>
      </c>
      <c r="W56" s="54">
        <v>14021</v>
      </c>
      <c r="X56" s="54">
        <v>4339</v>
      </c>
      <c r="Y56" s="65">
        <f>Y57-Y60</f>
        <v>8258.6500000000051</v>
      </c>
      <c r="Z56" s="65">
        <f t="shared" ref="Z56:AI56" si="11">Z57-Z60</f>
        <v>-211.03000000000065</v>
      </c>
      <c r="AA56" s="65">
        <f t="shared" si="11"/>
        <v>11945.840000000004</v>
      </c>
      <c r="AB56" s="65">
        <f t="shared" si="11"/>
        <v>8445.2400000000016</v>
      </c>
      <c r="AC56" s="65">
        <f t="shared" si="11"/>
        <v>14017.169999999998</v>
      </c>
      <c r="AD56" s="65">
        <f t="shared" si="11"/>
        <v>174.8799999999901</v>
      </c>
      <c r="AE56" s="65">
        <f t="shared" si="11"/>
        <v>2201.169999999991</v>
      </c>
      <c r="AF56" s="65">
        <f t="shared" si="11"/>
        <v>-66545.38</v>
      </c>
      <c r="AG56" s="65">
        <f t="shared" si="11"/>
        <v>-96226.74</v>
      </c>
      <c r="AH56" s="65">
        <f t="shared" si="11"/>
        <v>-113658.01000000002</v>
      </c>
      <c r="AI56" s="65">
        <f t="shared" si="11"/>
        <v>-141978.48000000004</v>
      </c>
      <c r="AJ56" s="38"/>
    </row>
    <row r="57" spans="1:43" x14ac:dyDescent="0.25">
      <c r="A57" s="62"/>
      <c r="B57" s="51" t="s">
        <v>215</v>
      </c>
      <c r="C57" s="52">
        <v>6187</v>
      </c>
      <c r="D57" s="53">
        <v>5183.0600000000004</v>
      </c>
      <c r="E57" s="53">
        <v>5004.8500000000004</v>
      </c>
      <c r="F57" s="53">
        <v>5010.32</v>
      </c>
      <c r="G57" s="53">
        <v>6870.92</v>
      </c>
      <c r="H57" s="52">
        <v>5897.38</v>
      </c>
      <c r="I57" s="52">
        <v>5971</v>
      </c>
      <c r="J57" s="52">
        <v>5971.38</v>
      </c>
      <c r="K57" s="52">
        <v>10872.04</v>
      </c>
      <c r="L57" s="52">
        <v>7535.82</v>
      </c>
      <c r="M57" s="52">
        <v>5881.51</v>
      </c>
      <c r="N57" s="52">
        <v>5939.76</v>
      </c>
      <c r="O57" s="52">
        <v>6838.68</v>
      </c>
      <c r="P57" s="52">
        <v>5049.1499999999996</v>
      </c>
      <c r="Q57" s="52">
        <v>7471</v>
      </c>
      <c r="R57" s="52">
        <v>8209</v>
      </c>
      <c r="S57" s="52">
        <v>14819</v>
      </c>
      <c r="T57" s="52">
        <v>18307</v>
      </c>
      <c r="U57" s="54">
        <v>8004</v>
      </c>
      <c r="V57" s="54">
        <v>9910</v>
      </c>
      <c r="W57" s="54">
        <v>19910</v>
      </c>
      <c r="X57" s="54">
        <v>14696</v>
      </c>
      <c r="Y57" s="65">
        <f t="shared" ref="Y57:AI57" si="12">Y62-Y52</f>
        <v>17780.770000000004</v>
      </c>
      <c r="Z57" s="65">
        <f t="shared" si="12"/>
        <v>10552.8</v>
      </c>
      <c r="AA57" s="65">
        <f t="shared" si="12"/>
        <v>53827.61</v>
      </c>
      <c r="AB57" s="65">
        <f t="shared" si="12"/>
        <v>6211.2100000000009</v>
      </c>
      <c r="AC57" s="65">
        <f t="shared" si="12"/>
        <v>-1274.6899999999996</v>
      </c>
      <c r="AD57" s="65">
        <f t="shared" si="12"/>
        <v>-5737.6300000000101</v>
      </c>
      <c r="AE57" s="65">
        <f t="shared" si="12"/>
        <v>-15155.990000000013</v>
      </c>
      <c r="AF57" s="65">
        <f t="shared" si="12"/>
        <v>-76466.14</v>
      </c>
      <c r="AG57" s="65">
        <f t="shared" si="12"/>
        <v>-104970.59</v>
      </c>
      <c r="AH57" s="65">
        <f t="shared" si="12"/>
        <v>-83913.180000000008</v>
      </c>
      <c r="AI57" s="65">
        <f t="shared" si="12"/>
        <v>-113457.55000000002</v>
      </c>
      <c r="AJ57" s="38"/>
    </row>
    <row r="58" spans="1:43" x14ac:dyDescent="0.25">
      <c r="A58" s="62"/>
      <c r="B58" s="66" t="s">
        <v>217</v>
      </c>
      <c r="C58" s="52">
        <v>4418</v>
      </c>
      <c r="D58" s="53">
        <v>5044.74</v>
      </c>
      <c r="E58" s="53">
        <v>4920.09</v>
      </c>
      <c r="F58" s="53">
        <v>4716.58</v>
      </c>
      <c r="G58" s="53">
        <v>5306.57</v>
      </c>
      <c r="H58" s="52">
        <v>5212.72</v>
      </c>
      <c r="I58" s="52">
        <v>5229</v>
      </c>
      <c r="J58" s="52">
        <v>5228.72</v>
      </c>
      <c r="K58" s="52">
        <v>10204.209999999999</v>
      </c>
      <c r="L58" s="52">
        <v>6624.31</v>
      </c>
      <c r="M58" s="52">
        <v>5338.32</v>
      </c>
      <c r="N58" s="52">
        <v>5459.83</v>
      </c>
      <c r="O58" s="52">
        <v>6647.2</v>
      </c>
      <c r="P58" s="52">
        <v>5131.26</v>
      </c>
      <c r="Q58" s="52">
        <v>6738</v>
      </c>
      <c r="R58" s="52">
        <v>8015</v>
      </c>
      <c r="S58" s="52">
        <v>14529</v>
      </c>
      <c r="T58" s="52">
        <v>17451</v>
      </c>
      <c r="U58" s="54">
        <v>6331</v>
      </c>
      <c r="V58" s="54">
        <v>8436</v>
      </c>
      <c r="W58" s="54">
        <v>17921</v>
      </c>
      <c r="X58" s="54">
        <v>11573</v>
      </c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38"/>
    </row>
    <row r="59" spans="1:43" x14ac:dyDescent="0.25">
      <c r="A59" s="62"/>
      <c r="B59" s="66" t="s">
        <v>218</v>
      </c>
      <c r="C59" s="52">
        <v>1768</v>
      </c>
      <c r="D59" s="53">
        <v>138.32</v>
      </c>
      <c r="E59" s="53">
        <v>84.76</v>
      </c>
      <c r="F59" s="53">
        <v>293.74</v>
      </c>
      <c r="G59" s="53">
        <v>1564.35</v>
      </c>
      <c r="H59" s="52">
        <v>684.66</v>
      </c>
      <c r="I59" s="52">
        <v>743</v>
      </c>
      <c r="J59" s="52">
        <v>742.66</v>
      </c>
      <c r="K59" s="52">
        <v>667.83</v>
      </c>
      <c r="L59" s="52">
        <v>911.51</v>
      </c>
      <c r="M59" s="52">
        <v>543.19000000000005</v>
      </c>
      <c r="N59" s="52">
        <v>479.93</v>
      </c>
      <c r="O59" s="52">
        <v>191.48</v>
      </c>
      <c r="P59" s="52">
        <v>-82.11</v>
      </c>
      <c r="Q59" s="52">
        <v>733</v>
      </c>
      <c r="R59" s="52">
        <v>194</v>
      </c>
      <c r="S59" s="52">
        <v>290</v>
      </c>
      <c r="T59" s="52">
        <v>856</v>
      </c>
      <c r="U59" s="54">
        <v>1674</v>
      </c>
      <c r="V59" s="54">
        <v>1474</v>
      </c>
      <c r="W59" s="54">
        <v>1989</v>
      </c>
      <c r="X59" s="54">
        <v>3123</v>
      </c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38"/>
      <c r="AL59" s="67"/>
    </row>
    <row r="60" spans="1:43" x14ac:dyDescent="0.25">
      <c r="A60" s="62"/>
      <c r="B60" s="51" t="s">
        <v>219</v>
      </c>
      <c r="C60" s="52">
        <v>2116</v>
      </c>
      <c r="D60" s="53">
        <v>2209.91</v>
      </c>
      <c r="E60" s="53">
        <v>2237.39</v>
      </c>
      <c r="F60" s="53">
        <v>2471.3000000000002</v>
      </c>
      <c r="G60" s="53">
        <v>3714.16</v>
      </c>
      <c r="H60" s="52">
        <v>2760.95</v>
      </c>
      <c r="I60" s="52">
        <v>5108</v>
      </c>
      <c r="J60" s="52">
        <v>5107.76</v>
      </c>
      <c r="K60" s="52">
        <v>6731.18</v>
      </c>
      <c r="L60" s="52">
        <v>8442.27</v>
      </c>
      <c r="M60" s="52">
        <v>8648.89</v>
      </c>
      <c r="N60" s="52">
        <v>4502.3100000000004</v>
      </c>
      <c r="O60" s="52">
        <v>3002.64</v>
      </c>
      <c r="P60" s="52">
        <v>3353.11</v>
      </c>
      <c r="Q60" s="52">
        <v>5127</v>
      </c>
      <c r="R60" s="52">
        <v>3768</v>
      </c>
      <c r="S60" s="52">
        <v>4625</v>
      </c>
      <c r="T60" s="52">
        <v>16064</v>
      </c>
      <c r="U60" s="54">
        <v>7113</v>
      </c>
      <c r="V60" s="54">
        <v>4430</v>
      </c>
      <c r="W60" s="54">
        <v>5889</v>
      </c>
      <c r="X60" s="54">
        <v>10357</v>
      </c>
      <c r="Y60" s="65">
        <f t="shared" ref="Y60:AI60" si="13">Y65-Y55</f>
        <v>9522.119999999999</v>
      </c>
      <c r="Z60" s="65">
        <f t="shared" si="13"/>
        <v>10763.83</v>
      </c>
      <c r="AA60" s="65">
        <f t="shared" si="13"/>
        <v>41881.769999999997</v>
      </c>
      <c r="AB60" s="65">
        <f t="shared" si="13"/>
        <v>-2234.0300000000007</v>
      </c>
      <c r="AC60" s="65">
        <f t="shared" si="13"/>
        <v>-15291.859999999999</v>
      </c>
      <c r="AD60" s="65">
        <f t="shared" si="13"/>
        <v>-5912.51</v>
      </c>
      <c r="AE60" s="65">
        <f t="shared" si="13"/>
        <v>-17357.160000000003</v>
      </c>
      <c r="AF60" s="65">
        <f t="shared" si="13"/>
        <v>-9920.7599999999984</v>
      </c>
      <c r="AG60" s="65">
        <f t="shared" si="13"/>
        <v>-8743.8499999999913</v>
      </c>
      <c r="AH60" s="65">
        <f t="shared" si="13"/>
        <v>29744.830000000016</v>
      </c>
      <c r="AI60" s="65">
        <f t="shared" si="13"/>
        <v>28520.930000000008</v>
      </c>
      <c r="AJ60" s="38"/>
    </row>
    <row r="61" spans="1:43" x14ac:dyDescent="0.25">
      <c r="A61" s="13">
        <v>3</v>
      </c>
      <c r="B61" s="51" t="s">
        <v>223</v>
      </c>
      <c r="C61" s="52">
        <v>13940</v>
      </c>
      <c r="D61" s="53">
        <v>17810.28</v>
      </c>
      <c r="E61" s="53">
        <v>20338.830000000002</v>
      </c>
      <c r="F61" s="53">
        <v>10142.56</v>
      </c>
      <c r="G61" s="53">
        <v>9616.1200000000008</v>
      </c>
      <c r="H61" s="52">
        <v>14807.76</v>
      </c>
      <c r="I61" s="52">
        <v>9662</v>
      </c>
      <c r="J61" s="52">
        <v>9662.09</v>
      </c>
      <c r="K61" s="52">
        <v>14667.09</v>
      </c>
      <c r="L61" s="52">
        <v>-2978.69</v>
      </c>
      <c r="M61" s="52">
        <v>-38497.01</v>
      </c>
      <c r="N61" s="52">
        <v>-33494.080000000002</v>
      </c>
      <c r="O61" s="52">
        <v>691.4</v>
      </c>
      <c r="P61" s="52">
        <v>-8672.2199999999993</v>
      </c>
      <c r="Q61" s="52">
        <v>6748</v>
      </c>
      <c r="R61" s="52">
        <v>7034</v>
      </c>
      <c r="S61" s="52">
        <v>11166</v>
      </c>
      <c r="T61" s="52">
        <v>1577</v>
      </c>
      <c r="U61" s="54">
        <v>5440</v>
      </c>
      <c r="V61" s="54">
        <v>6451</v>
      </c>
      <c r="W61" s="54">
        <v>15375</v>
      </c>
      <c r="X61" s="54">
        <v>5402</v>
      </c>
      <c r="Y61" s="65">
        <f>Y56+Y51</f>
        <v>9321.8200000000052</v>
      </c>
      <c r="Z61" s="65">
        <f t="shared" ref="Z61:AI61" si="14">Z56+Z51</f>
        <v>5051.8499999999985</v>
      </c>
      <c r="AA61" s="65">
        <f t="shared" si="14"/>
        <v>2509.1700000000055</v>
      </c>
      <c r="AB61" s="65">
        <f t="shared" si="14"/>
        <v>3613.4300000000003</v>
      </c>
      <c r="AC61" s="65">
        <f t="shared" si="14"/>
        <v>2693.2599999999984</v>
      </c>
      <c r="AD61" s="65">
        <f t="shared" si="14"/>
        <v>3621.6900000000005</v>
      </c>
      <c r="AE61" s="65">
        <f t="shared" si="14"/>
        <v>7167.9200000000019</v>
      </c>
      <c r="AF61" s="65">
        <f t="shared" si="14"/>
        <v>6128.8899999999994</v>
      </c>
      <c r="AG61" s="65">
        <f t="shared" si="14"/>
        <v>-72425.89</v>
      </c>
      <c r="AH61" s="65">
        <f t="shared" si="14"/>
        <v>-118109.18000000001</v>
      </c>
      <c r="AI61" s="65">
        <f t="shared" si="14"/>
        <v>-60229.080000000031</v>
      </c>
      <c r="AJ61" s="38"/>
      <c r="AN61" s="38"/>
      <c r="AO61" s="38"/>
      <c r="AP61" s="38"/>
      <c r="AQ61" s="38"/>
    </row>
    <row r="62" spans="1:43" x14ac:dyDescent="0.25">
      <c r="A62" s="62"/>
      <c r="B62" s="51" t="s">
        <v>215</v>
      </c>
      <c r="C62" s="52">
        <v>20708</v>
      </c>
      <c r="D62" s="53">
        <v>24809.63</v>
      </c>
      <c r="E62" s="53">
        <v>29035.31</v>
      </c>
      <c r="F62" s="53">
        <v>19738.849999999999</v>
      </c>
      <c r="G62" s="53">
        <v>22805.53</v>
      </c>
      <c r="H62" s="52">
        <v>27359.26</v>
      </c>
      <c r="I62" s="52">
        <v>26461</v>
      </c>
      <c r="J62" s="52">
        <v>26461.34</v>
      </c>
      <c r="K62" s="52">
        <v>35400.46</v>
      </c>
      <c r="L62" s="52">
        <v>35766.51</v>
      </c>
      <c r="M62" s="52">
        <v>31330.400000000001</v>
      </c>
      <c r="N62" s="52">
        <v>30745.46</v>
      </c>
      <c r="O62" s="52">
        <v>12492.76</v>
      </c>
      <c r="P62" s="52">
        <v>10018.98</v>
      </c>
      <c r="Q62" s="52">
        <v>14586</v>
      </c>
      <c r="R62" s="52">
        <v>16116</v>
      </c>
      <c r="S62" s="52">
        <v>25118</v>
      </c>
      <c r="T62" s="52">
        <v>28395</v>
      </c>
      <c r="U62" s="54">
        <v>22063</v>
      </c>
      <c r="V62" s="54">
        <v>21000</v>
      </c>
      <c r="W62" s="54">
        <v>31922</v>
      </c>
      <c r="X62" s="54">
        <v>27272</v>
      </c>
      <c r="Y62" s="65">
        <v>30356.870000000003</v>
      </c>
      <c r="Z62" s="65">
        <v>28393.39</v>
      </c>
      <c r="AA62" s="65">
        <v>57515.05</v>
      </c>
      <c r="AB62" s="65">
        <v>15818.17</v>
      </c>
      <c r="AC62" s="65">
        <v>3024.29</v>
      </c>
      <c r="AD62" s="65">
        <v>13816.17</v>
      </c>
      <c r="AE62" s="65">
        <v>7379.4299999999994</v>
      </c>
      <c r="AF62" s="65">
        <v>16240.39</v>
      </c>
      <c r="AG62" s="65">
        <v>17901.939999999999</v>
      </c>
      <c r="AH62" s="65">
        <v>55744.83</v>
      </c>
      <c r="AI62" s="65">
        <v>57520.93</v>
      </c>
      <c r="AJ62" s="38"/>
      <c r="AK62" s="2" t="s">
        <v>224</v>
      </c>
      <c r="AN62" s="38"/>
      <c r="AO62" s="38"/>
      <c r="AP62" s="38"/>
      <c r="AQ62" s="38"/>
    </row>
    <row r="63" spans="1:43" x14ac:dyDescent="0.25">
      <c r="A63" s="62"/>
      <c r="B63" s="66" t="s">
        <v>217</v>
      </c>
      <c r="C63" s="52">
        <v>18283</v>
      </c>
      <c r="D63" s="53">
        <v>24340.26</v>
      </c>
      <c r="E63" s="53">
        <v>27969.61</v>
      </c>
      <c r="F63" s="53">
        <v>18464.169999999998</v>
      </c>
      <c r="G63" s="53">
        <v>18899.18</v>
      </c>
      <c r="H63" s="52">
        <v>24516.6</v>
      </c>
      <c r="I63" s="52">
        <v>22577</v>
      </c>
      <c r="J63" s="52">
        <v>22576.65</v>
      </c>
      <c r="K63" s="52">
        <v>30756.98</v>
      </c>
      <c r="L63" s="52">
        <v>30755.919999999998</v>
      </c>
      <c r="M63" s="52">
        <v>28716.01</v>
      </c>
      <c r="N63" s="52">
        <v>28578.33</v>
      </c>
      <c r="O63" s="52">
        <v>11651.28</v>
      </c>
      <c r="P63" s="52">
        <v>10101.09</v>
      </c>
      <c r="Q63" s="52">
        <v>13853</v>
      </c>
      <c r="R63" s="52">
        <v>15922</v>
      </c>
      <c r="S63" s="52">
        <v>24828</v>
      </c>
      <c r="T63" s="52">
        <v>27539</v>
      </c>
      <c r="U63" s="54">
        <v>20390</v>
      </c>
      <c r="V63" s="54">
        <v>19526</v>
      </c>
      <c r="W63" s="54">
        <v>29933</v>
      </c>
      <c r="X63" s="54">
        <v>24149</v>
      </c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38"/>
      <c r="AN63" s="38"/>
      <c r="AO63" s="38"/>
      <c r="AP63" s="38"/>
      <c r="AQ63" s="38"/>
    </row>
    <row r="64" spans="1:43" x14ac:dyDescent="0.25">
      <c r="A64" s="62"/>
      <c r="B64" s="66" t="s">
        <v>218</v>
      </c>
      <c r="C64" s="52">
        <v>2425</v>
      </c>
      <c r="D64" s="53">
        <v>469.37</v>
      </c>
      <c r="E64" s="53">
        <v>1065.7</v>
      </c>
      <c r="F64" s="53">
        <v>1274.68</v>
      </c>
      <c r="G64" s="53">
        <v>3906.35</v>
      </c>
      <c r="H64" s="52">
        <v>2842.66</v>
      </c>
      <c r="I64" s="52">
        <v>3885</v>
      </c>
      <c r="J64" s="52">
        <v>3884.69</v>
      </c>
      <c r="K64" s="52">
        <v>4643.4799999999996</v>
      </c>
      <c r="L64" s="52">
        <v>5010.59</v>
      </c>
      <c r="M64" s="52">
        <v>2614.39</v>
      </c>
      <c r="N64" s="52">
        <v>2167.13</v>
      </c>
      <c r="O64" s="52">
        <v>841.48</v>
      </c>
      <c r="P64" s="52">
        <v>-82.11</v>
      </c>
      <c r="Q64" s="52">
        <v>733</v>
      </c>
      <c r="R64" s="52">
        <v>194</v>
      </c>
      <c r="S64" s="52">
        <v>290</v>
      </c>
      <c r="T64" s="52">
        <v>856</v>
      </c>
      <c r="U64" s="54">
        <v>1674</v>
      </c>
      <c r="V64" s="54">
        <v>1474</v>
      </c>
      <c r="W64" s="54">
        <v>1989</v>
      </c>
      <c r="X64" s="54">
        <v>3123</v>
      </c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38"/>
      <c r="AN64" s="38"/>
      <c r="AO64" s="38"/>
      <c r="AP64" s="38"/>
      <c r="AQ64" s="38"/>
    </row>
    <row r="65" spans="1:39" x14ac:dyDescent="0.25">
      <c r="A65" s="62"/>
      <c r="B65" s="51" t="s">
        <v>219</v>
      </c>
      <c r="C65" s="52">
        <v>6769</v>
      </c>
      <c r="D65" s="53">
        <v>6999.35</v>
      </c>
      <c r="E65" s="53">
        <v>8696.48</v>
      </c>
      <c r="F65" s="53">
        <v>9596.2900000000009</v>
      </c>
      <c r="G65" s="53">
        <v>13189.41</v>
      </c>
      <c r="H65" s="52">
        <v>12551.5</v>
      </c>
      <c r="I65" s="52">
        <v>16799</v>
      </c>
      <c r="J65" s="52">
        <v>16799.25</v>
      </c>
      <c r="K65" s="52">
        <v>20733.37</v>
      </c>
      <c r="L65" s="52">
        <v>38745.199999999997</v>
      </c>
      <c r="M65" s="52">
        <v>69827.41</v>
      </c>
      <c r="N65" s="52">
        <v>64239.54</v>
      </c>
      <c r="O65" s="52">
        <v>11801.36</v>
      </c>
      <c r="P65" s="52">
        <v>18691.2</v>
      </c>
      <c r="Q65" s="52">
        <v>7838</v>
      </c>
      <c r="R65" s="52">
        <v>9082</v>
      </c>
      <c r="S65" s="52">
        <v>13953</v>
      </c>
      <c r="T65" s="52">
        <v>26818</v>
      </c>
      <c r="U65" s="54">
        <v>16624</v>
      </c>
      <c r="V65" s="54">
        <v>14549</v>
      </c>
      <c r="W65" s="54">
        <v>16547</v>
      </c>
      <c r="X65" s="54">
        <v>21870</v>
      </c>
      <c r="Y65" s="65">
        <v>21035.05</v>
      </c>
      <c r="Z65" s="65">
        <v>23341.54</v>
      </c>
      <c r="AA65" s="65">
        <v>55005.88</v>
      </c>
      <c r="AB65" s="65">
        <v>12204.74</v>
      </c>
      <c r="AC65" s="65">
        <v>331.03</v>
      </c>
      <c r="AD65" s="65">
        <v>10194.48</v>
      </c>
      <c r="AE65" s="65">
        <v>211.51</v>
      </c>
      <c r="AF65" s="65">
        <v>10111.5</v>
      </c>
      <c r="AG65" s="65">
        <v>90327.83</v>
      </c>
      <c r="AH65" s="65">
        <v>173854.01</v>
      </c>
      <c r="AI65" s="65">
        <v>117750.01000000001</v>
      </c>
      <c r="AJ65" s="38"/>
    </row>
    <row r="66" spans="1:39" x14ac:dyDescent="0.25">
      <c r="A66" s="124" t="s">
        <v>225</v>
      </c>
      <c r="B66" s="124"/>
      <c r="C66" s="47">
        <v>27327</v>
      </c>
      <c r="D66" s="48">
        <v>34504.46</v>
      </c>
      <c r="E66" s="48">
        <v>34533.769999999997</v>
      </c>
      <c r="F66" s="48">
        <v>27667.919999999998</v>
      </c>
      <c r="G66" s="48">
        <v>34415.81</v>
      </c>
      <c r="H66" s="47">
        <v>40530.93</v>
      </c>
      <c r="I66" s="47">
        <v>35036</v>
      </c>
      <c r="J66" s="47">
        <v>35035.72</v>
      </c>
      <c r="K66" s="47">
        <v>44838.28</v>
      </c>
      <c r="L66" s="47">
        <v>27134.240000000002</v>
      </c>
      <c r="M66" s="47">
        <v>-3206.28</v>
      </c>
      <c r="N66" s="47">
        <v>19519.61</v>
      </c>
      <c r="O66" s="47">
        <v>56310.75</v>
      </c>
      <c r="P66" s="47">
        <v>50620.959999999999</v>
      </c>
      <c r="Q66" s="47">
        <v>84238</v>
      </c>
      <c r="R66" s="47">
        <v>107720</v>
      </c>
      <c r="S66" s="47">
        <v>151837</v>
      </c>
      <c r="T66" s="47">
        <v>141042</v>
      </c>
      <c r="U66" s="49">
        <v>155822</v>
      </c>
      <c r="V66" s="49">
        <v>175296</v>
      </c>
      <c r="W66" s="49">
        <v>187460</v>
      </c>
      <c r="X66" s="49">
        <v>284268</v>
      </c>
      <c r="Y66" s="12">
        <f t="shared" ref="Y66:AI66" si="15">Y50+Y13+Y4</f>
        <v>279035.05</v>
      </c>
      <c r="Z66" s="12">
        <f t="shared" si="15"/>
        <v>245394.31000000006</v>
      </c>
      <c r="AA66" s="12">
        <f t="shared" si="15"/>
        <v>243022.94999999998</v>
      </c>
      <c r="AB66" s="12">
        <f t="shared" si="15"/>
        <v>279090.31999999995</v>
      </c>
      <c r="AC66" s="12">
        <f t="shared" si="15"/>
        <v>305103.08</v>
      </c>
      <c r="AD66" s="12">
        <f t="shared" si="15"/>
        <v>320721.84999999998</v>
      </c>
      <c r="AE66" s="12">
        <f t="shared" si="15"/>
        <v>535006.85</v>
      </c>
      <c r="AF66" s="12">
        <f t="shared" si="15"/>
        <v>619867.74</v>
      </c>
      <c r="AG66" s="12">
        <f t="shared" si="15"/>
        <v>706473.80999999994</v>
      </c>
      <c r="AH66" s="12">
        <f t="shared" si="15"/>
        <v>691327.05</v>
      </c>
      <c r="AI66" s="12">
        <f t="shared" si="15"/>
        <v>848551.3600000001</v>
      </c>
    </row>
    <row r="67" spans="1:39" x14ac:dyDescent="0.25">
      <c r="A67" s="68"/>
      <c r="B67" s="68"/>
      <c r="C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32">
        <v>253021.64000000129</v>
      </c>
      <c r="Z67" s="32">
        <v>284609.47999999975</v>
      </c>
      <c r="AA67" s="32">
        <v>263139.5399999998</v>
      </c>
      <c r="AB67" s="32">
        <v>307713.52000000211</v>
      </c>
      <c r="AC67" s="32">
        <v>334283.48</v>
      </c>
      <c r="AD67" s="32">
        <v>426317.38999999966</v>
      </c>
      <c r="AE67" s="32">
        <v>592874.34000000078</v>
      </c>
      <c r="AF67" s="32">
        <v>740025.16000000015</v>
      </c>
      <c r="AG67" s="32">
        <v>949195.22000000067</v>
      </c>
      <c r="AH67" s="32">
        <v>1018429.1100000003</v>
      </c>
      <c r="AI67" s="32">
        <v>1121089.77</v>
      </c>
      <c r="AK67" s="2" t="s">
        <v>226</v>
      </c>
    </row>
    <row r="68" spans="1:39" x14ac:dyDescent="0.25">
      <c r="A68" s="68"/>
      <c r="B68" s="68"/>
      <c r="C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</row>
    <row r="69" spans="1:39" x14ac:dyDescent="0.25">
      <c r="A69" s="70" t="s">
        <v>227</v>
      </c>
      <c r="B69" s="2"/>
      <c r="C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38"/>
      <c r="Z69" s="38"/>
      <c r="AA69" s="38"/>
      <c r="AB69" s="38"/>
      <c r="AC69" s="38"/>
      <c r="AD69" s="38"/>
    </row>
    <row r="70" spans="1:39" x14ac:dyDescent="0.25">
      <c r="A70" s="68"/>
      <c r="B70" s="68"/>
      <c r="C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</row>
    <row r="71" spans="1:39" s="45" customFormat="1" ht="14.25" x14ac:dyDescent="0.25">
      <c r="A71" s="39"/>
      <c r="B71" s="40"/>
      <c r="C71" s="41" t="s">
        <v>1</v>
      </c>
      <c r="D71" s="42" t="s">
        <v>2</v>
      </c>
      <c r="E71" s="42" t="s">
        <v>3</v>
      </c>
      <c r="F71" s="42" t="s">
        <v>4</v>
      </c>
      <c r="G71" s="42" t="s">
        <v>5</v>
      </c>
      <c r="H71" s="41" t="s">
        <v>6</v>
      </c>
      <c r="I71" s="41" t="s">
        <v>7</v>
      </c>
      <c r="J71" s="41" t="s">
        <v>8</v>
      </c>
      <c r="K71" s="41" t="s">
        <v>9</v>
      </c>
      <c r="L71" s="41" t="s">
        <v>10</v>
      </c>
      <c r="M71" s="41" t="s">
        <v>11</v>
      </c>
      <c r="N71" s="41" t="s">
        <v>12</v>
      </c>
      <c r="O71" s="41" t="s">
        <v>13</v>
      </c>
      <c r="P71" s="41" t="s">
        <v>14</v>
      </c>
      <c r="Q71" s="41" t="s">
        <v>15</v>
      </c>
      <c r="R71" s="41" t="s">
        <v>16</v>
      </c>
      <c r="S71" s="41" t="s">
        <v>17</v>
      </c>
      <c r="T71" s="41" t="s">
        <v>18</v>
      </c>
      <c r="U71" s="41" t="s">
        <v>19</v>
      </c>
      <c r="V71" s="41" t="s">
        <v>20</v>
      </c>
      <c r="W71" s="41" t="s">
        <v>21</v>
      </c>
      <c r="X71" s="41" t="s">
        <v>22</v>
      </c>
      <c r="Y71" s="43" t="s">
        <v>155</v>
      </c>
      <c r="Z71" s="43" t="s">
        <v>155</v>
      </c>
      <c r="AA71" s="43" t="s">
        <v>24</v>
      </c>
      <c r="AB71" s="43" t="s">
        <v>25</v>
      </c>
      <c r="AC71" s="43" t="s">
        <v>26</v>
      </c>
      <c r="AD71" s="43" t="s">
        <v>27</v>
      </c>
      <c r="AE71" s="43" t="s">
        <v>28</v>
      </c>
      <c r="AF71" s="43" t="s">
        <v>29</v>
      </c>
      <c r="AG71" s="44" t="s">
        <v>30</v>
      </c>
      <c r="AH71" s="44" t="s">
        <v>31</v>
      </c>
      <c r="AI71" s="44" t="s">
        <v>32</v>
      </c>
    </row>
    <row r="72" spans="1:39" x14ac:dyDescent="0.25">
      <c r="A72" s="71">
        <v>1</v>
      </c>
      <c r="B72" s="51" t="s">
        <v>228</v>
      </c>
      <c r="C72" s="52">
        <v>8001</v>
      </c>
      <c r="D72" s="53">
        <v>34000.400000000001</v>
      </c>
      <c r="E72" s="53">
        <v>19093.09</v>
      </c>
      <c r="F72" s="53">
        <v>32498.5</v>
      </c>
      <c r="G72" s="53">
        <v>68987.600000000006</v>
      </c>
      <c r="H72" s="52">
        <v>70276.89</v>
      </c>
      <c r="I72" s="52">
        <v>72931</v>
      </c>
      <c r="J72" s="52">
        <v>34447.29</v>
      </c>
      <c r="K72" s="52">
        <v>97588.47</v>
      </c>
      <c r="L72" s="52">
        <v>88859.74</v>
      </c>
      <c r="M72" s="52">
        <v>51031.15</v>
      </c>
      <c r="N72" s="52">
        <v>103374.46</v>
      </c>
      <c r="O72" s="52">
        <v>110446.21</v>
      </c>
      <c r="P72" s="54">
        <v>131768</v>
      </c>
      <c r="Q72" s="54">
        <v>233630</v>
      </c>
      <c r="R72" s="54">
        <v>398424</v>
      </c>
      <c r="S72" s="54">
        <v>325414</v>
      </c>
      <c r="T72" s="54">
        <v>436211</v>
      </c>
      <c r="U72" s="54">
        <v>467356</v>
      </c>
      <c r="V72" s="54">
        <v>453551</v>
      </c>
      <c r="W72" s="54">
        <v>445138</v>
      </c>
      <c r="X72" s="54">
        <v>404050</v>
      </c>
      <c r="Y72" s="72">
        <f t="shared" ref="Y72:AF72" si="16">Y73-Y74</f>
        <v>440624.88</v>
      </c>
      <c r="Z72" s="72">
        <f t="shared" si="16"/>
        <v>408198.78</v>
      </c>
      <c r="AA72" s="72">
        <f t="shared" si="16"/>
        <v>450728.31</v>
      </c>
      <c r="AB72" s="72">
        <f t="shared" si="16"/>
        <v>422734.61</v>
      </c>
      <c r="AC72" s="72">
        <f t="shared" si="16"/>
        <v>473967.88</v>
      </c>
      <c r="AD72" s="72">
        <f t="shared" si="16"/>
        <v>1032907.4199999999</v>
      </c>
      <c r="AE72" s="72">
        <f t="shared" si="16"/>
        <v>704097.13000000012</v>
      </c>
      <c r="AF72" s="72">
        <f t="shared" si="16"/>
        <v>1108259.53</v>
      </c>
      <c r="AG72" s="73">
        <v>1177754.1000000001</v>
      </c>
      <c r="AH72" s="73">
        <v>1074514.17</v>
      </c>
      <c r="AI72" s="73">
        <v>1153833.94</v>
      </c>
      <c r="AK72" s="74"/>
      <c r="AL72" s="74"/>
      <c r="AM72" s="74"/>
    </row>
    <row r="73" spans="1:39" x14ac:dyDescent="0.25">
      <c r="A73" s="71" t="s">
        <v>229</v>
      </c>
      <c r="B73" s="66" t="s">
        <v>230</v>
      </c>
      <c r="C73" s="52">
        <v>8988</v>
      </c>
      <c r="D73" s="53">
        <v>39547.58</v>
      </c>
      <c r="E73" s="53">
        <v>26997.72</v>
      </c>
      <c r="F73" s="53">
        <v>43389.57</v>
      </c>
      <c r="G73" s="53">
        <v>83753.119999999995</v>
      </c>
      <c r="H73" s="52">
        <v>86608.44</v>
      </c>
      <c r="I73" s="52">
        <v>100206</v>
      </c>
      <c r="J73" s="52">
        <v>114213.45</v>
      </c>
      <c r="K73" s="52">
        <v>125000</v>
      </c>
      <c r="L73" s="52">
        <v>135933.5</v>
      </c>
      <c r="M73" s="52">
        <v>80349.61</v>
      </c>
      <c r="N73" s="52">
        <v>131000.02</v>
      </c>
      <c r="O73" s="52">
        <v>146000</v>
      </c>
      <c r="P73" s="54">
        <v>168101</v>
      </c>
      <c r="Q73" s="54">
        <v>273000</v>
      </c>
      <c r="R73" s="54">
        <v>451000</v>
      </c>
      <c r="S73" s="54">
        <v>437000</v>
      </c>
      <c r="T73" s="54">
        <v>509796</v>
      </c>
      <c r="U73" s="54">
        <v>558000</v>
      </c>
      <c r="V73" s="54">
        <v>595147</v>
      </c>
      <c r="W73" s="54">
        <v>629374</v>
      </c>
      <c r="X73" s="54">
        <v>623300</v>
      </c>
      <c r="Y73" s="72">
        <v>585000</v>
      </c>
      <c r="Z73" s="72">
        <v>583045</v>
      </c>
      <c r="AA73" s="72">
        <v>588000</v>
      </c>
      <c r="AB73" s="72">
        <v>571000</v>
      </c>
      <c r="AC73" s="72">
        <v>710000</v>
      </c>
      <c r="AD73" s="72">
        <v>1260115.73</v>
      </c>
      <c r="AE73" s="72">
        <v>968381.54</v>
      </c>
      <c r="AF73" s="72">
        <v>1421000</v>
      </c>
      <c r="AG73" s="72">
        <v>1543000</v>
      </c>
      <c r="AH73" s="72">
        <v>1400697.4</v>
      </c>
      <c r="AI73" s="72">
        <v>1482000</v>
      </c>
      <c r="AJ73" s="38"/>
    </row>
    <row r="74" spans="1:39" x14ac:dyDescent="0.25">
      <c r="A74" s="71" t="s">
        <v>231</v>
      </c>
      <c r="B74" s="66" t="s">
        <v>232</v>
      </c>
      <c r="C74" s="52">
        <v>987</v>
      </c>
      <c r="D74" s="53">
        <v>5547.18</v>
      </c>
      <c r="E74" s="53">
        <v>7904.63</v>
      </c>
      <c r="F74" s="53">
        <v>10891.07</v>
      </c>
      <c r="G74" s="53">
        <v>14765.52</v>
      </c>
      <c r="H74" s="52">
        <v>16331.55</v>
      </c>
      <c r="I74" s="52">
        <v>27275</v>
      </c>
      <c r="J74" s="52">
        <v>79766.16</v>
      </c>
      <c r="K74" s="52">
        <v>27411.53</v>
      </c>
      <c r="L74" s="52">
        <v>47073.760000000002</v>
      </c>
      <c r="M74" s="52">
        <v>29318.46</v>
      </c>
      <c r="N74" s="52">
        <v>27625.56</v>
      </c>
      <c r="O74" s="52">
        <v>35553.79</v>
      </c>
      <c r="P74" s="54">
        <v>36333</v>
      </c>
      <c r="Q74" s="54">
        <v>39370</v>
      </c>
      <c r="R74" s="54">
        <v>52576</v>
      </c>
      <c r="S74" s="54">
        <v>111586</v>
      </c>
      <c r="T74" s="54">
        <v>73585</v>
      </c>
      <c r="U74" s="54">
        <v>90644</v>
      </c>
      <c r="V74" s="54">
        <v>141596</v>
      </c>
      <c r="W74" s="54">
        <v>184236</v>
      </c>
      <c r="X74" s="54">
        <v>219250</v>
      </c>
      <c r="Y74" s="72">
        <v>144375.12</v>
      </c>
      <c r="Z74" s="72">
        <v>174846.22</v>
      </c>
      <c r="AA74" s="72">
        <v>137271.69</v>
      </c>
      <c r="AB74" s="72">
        <v>148265.39000000001</v>
      </c>
      <c r="AC74" s="72">
        <v>236032.12</v>
      </c>
      <c r="AD74" s="72">
        <v>227208.31</v>
      </c>
      <c r="AE74" s="72">
        <v>264284.40999999997</v>
      </c>
      <c r="AF74" s="72">
        <v>312740.46999999997</v>
      </c>
      <c r="AG74" s="72">
        <v>362542.23</v>
      </c>
      <c r="AH74" s="72">
        <v>237818.23999999999</v>
      </c>
      <c r="AI74" s="72">
        <v>328166.06</v>
      </c>
      <c r="AJ74" s="38"/>
    </row>
    <row r="75" spans="1:39" x14ac:dyDescent="0.25">
      <c r="A75" s="71">
        <v>2</v>
      </c>
      <c r="B75" s="51" t="s">
        <v>233</v>
      </c>
      <c r="C75" s="52">
        <v>3676</v>
      </c>
      <c r="D75" s="53">
        <v>317.70999999999998</v>
      </c>
      <c r="E75" s="53">
        <v>2987.28</v>
      </c>
      <c r="F75" s="53">
        <v>1090.96</v>
      </c>
      <c r="G75" s="53">
        <v>1919.53</v>
      </c>
      <c r="H75" s="52">
        <v>1179.9100000000001</v>
      </c>
      <c r="I75" s="52">
        <v>7505</v>
      </c>
      <c r="J75" s="52">
        <v>5600.57</v>
      </c>
      <c r="K75" s="52">
        <v>-11933.73</v>
      </c>
      <c r="L75" s="52">
        <v>-13487.57</v>
      </c>
      <c r="M75" s="52">
        <v>14752.96</v>
      </c>
      <c r="N75" s="52">
        <v>33365.599999999999</v>
      </c>
      <c r="O75" s="52">
        <v>8472.5</v>
      </c>
      <c r="P75" s="54">
        <v>9315</v>
      </c>
      <c r="Q75" s="54">
        <v>11015</v>
      </c>
      <c r="R75" s="54">
        <v>11038</v>
      </c>
      <c r="S75" s="54">
        <v>23556</v>
      </c>
      <c r="T75" s="54">
        <v>12449</v>
      </c>
      <c r="U75" s="54">
        <v>7201</v>
      </c>
      <c r="V75" s="54">
        <v>7292</v>
      </c>
      <c r="W75" s="54">
        <v>12933</v>
      </c>
      <c r="X75" s="54">
        <v>12748</v>
      </c>
      <c r="Y75" s="72">
        <v>12748.34</v>
      </c>
      <c r="Z75" s="72">
        <f t="shared" ref="Z75:AI75" si="17">Z77</f>
        <v>17996.599999999999</v>
      </c>
      <c r="AA75" s="72">
        <f t="shared" si="17"/>
        <v>7930.739999999998</v>
      </c>
      <c r="AB75" s="72">
        <f t="shared" si="17"/>
        <v>5519.2799999999988</v>
      </c>
      <c r="AC75" s="72">
        <f t="shared" si="17"/>
        <v>8682.32</v>
      </c>
      <c r="AD75" s="72">
        <f t="shared" si="17"/>
        <v>70180.08</v>
      </c>
      <c r="AE75" s="72">
        <f t="shared" si="17"/>
        <v>36147.199999999997</v>
      </c>
      <c r="AF75" s="72">
        <f t="shared" si="17"/>
        <v>37123.75</v>
      </c>
      <c r="AG75" s="72">
        <f t="shared" si="17"/>
        <v>55121.270000000004</v>
      </c>
      <c r="AH75" s="72">
        <f t="shared" si="17"/>
        <v>31992.33</v>
      </c>
      <c r="AI75" s="72">
        <f t="shared" si="17"/>
        <v>23490.39</v>
      </c>
      <c r="AJ75" s="2" t="s">
        <v>38</v>
      </c>
    </row>
    <row r="76" spans="1:39" x14ac:dyDescent="0.25">
      <c r="A76" s="71" t="s">
        <v>229</v>
      </c>
      <c r="B76" s="66" t="s">
        <v>234</v>
      </c>
      <c r="C76" s="52">
        <v>-76</v>
      </c>
      <c r="D76" s="53" t="s">
        <v>129</v>
      </c>
      <c r="E76" s="53" t="s">
        <v>129</v>
      </c>
      <c r="F76" s="53" t="s">
        <v>129</v>
      </c>
      <c r="G76" s="53" t="s">
        <v>129</v>
      </c>
      <c r="H76" s="52" t="s">
        <v>129</v>
      </c>
      <c r="I76" s="52"/>
      <c r="J76" s="52" t="s">
        <v>129</v>
      </c>
      <c r="K76" s="52" t="s">
        <v>129</v>
      </c>
      <c r="L76" s="52" t="s">
        <v>129</v>
      </c>
      <c r="M76" s="52" t="s">
        <v>129</v>
      </c>
      <c r="N76" s="52" t="s">
        <v>129</v>
      </c>
      <c r="O76" s="52" t="s">
        <v>129</v>
      </c>
      <c r="P76" s="54">
        <v>0</v>
      </c>
      <c r="Q76" s="54"/>
      <c r="R76" s="54"/>
      <c r="S76" s="54"/>
      <c r="T76" s="54"/>
      <c r="U76" s="54"/>
      <c r="V76" s="54"/>
      <c r="W76" s="54"/>
      <c r="X76" s="54">
        <v>0</v>
      </c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</row>
    <row r="77" spans="1:39" x14ac:dyDescent="0.25">
      <c r="A77" s="71" t="s">
        <v>231</v>
      </c>
      <c r="B77" s="66" t="s">
        <v>235</v>
      </c>
      <c r="C77" s="52">
        <v>3181</v>
      </c>
      <c r="D77" s="53">
        <v>317.70999999999998</v>
      </c>
      <c r="E77" s="53">
        <v>2987.28</v>
      </c>
      <c r="F77" s="53">
        <v>1090.96</v>
      </c>
      <c r="G77" s="53">
        <v>1919.53</v>
      </c>
      <c r="H77" s="52">
        <v>1179.9100000000001</v>
      </c>
      <c r="I77" s="52">
        <v>7505</v>
      </c>
      <c r="J77" s="52">
        <v>5600.57</v>
      </c>
      <c r="K77" s="52">
        <v>-11933.73</v>
      </c>
      <c r="L77" s="52">
        <v>-13487.57</v>
      </c>
      <c r="M77" s="52">
        <v>14752.96</v>
      </c>
      <c r="N77" s="52">
        <v>33365.599999999999</v>
      </c>
      <c r="O77" s="52">
        <v>8472.5</v>
      </c>
      <c r="P77" s="54">
        <v>9315</v>
      </c>
      <c r="Q77" s="54">
        <v>11015</v>
      </c>
      <c r="R77" s="54">
        <v>11038</v>
      </c>
      <c r="S77" s="54">
        <v>23556</v>
      </c>
      <c r="T77" s="54">
        <v>12449</v>
      </c>
      <c r="U77" s="54">
        <v>7201</v>
      </c>
      <c r="V77" s="54">
        <v>7292</v>
      </c>
      <c r="W77" s="54">
        <v>12933</v>
      </c>
      <c r="X77" s="54">
        <v>12748</v>
      </c>
      <c r="Y77" s="72">
        <f t="shared" ref="Y77:AI77" si="18">Y78-Y79</f>
        <v>12748.34</v>
      </c>
      <c r="Z77" s="72">
        <f t="shared" si="18"/>
        <v>17996.599999999999</v>
      </c>
      <c r="AA77" s="72">
        <f t="shared" si="18"/>
        <v>7930.739999999998</v>
      </c>
      <c r="AB77" s="72">
        <f t="shared" si="18"/>
        <v>5519.2799999999988</v>
      </c>
      <c r="AC77" s="72">
        <f t="shared" si="18"/>
        <v>8682.32</v>
      </c>
      <c r="AD77" s="72">
        <f t="shared" si="18"/>
        <v>70180.08</v>
      </c>
      <c r="AE77" s="72">
        <f t="shared" si="18"/>
        <v>36147.199999999997</v>
      </c>
      <c r="AF77" s="72">
        <f t="shared" si="18"/>
        <v>37123.75</v>
      </c>
      <c r="AG77" s="72">
        <f t="shared" si="18"/>
        <v>55121.270000000004</v>
      </c>
      <c r="AH77" s="72">
        <f t="shared" si="18"/>
        <v>31992.33</v>
      </c>
      <c r="AI77" s="72">
        <f t="shared" si="18"/>
        <v>23490.39</v>
      </c>
      <c r="AJ77" s="2" t="s">
        <v>38</v>
      </c>
    </row>
    <row r="78" spans="1:39" x14ac:dyDescent="0.25">
      <c r="A78" s="71" t="s">
        <v>69</v>
      </c>
      <c r="B78" s="75" t="s">
        <v>230</v>
      </c>
      <c r="C78" s="52">
        <v>5339</v>
      </c>
      <c r="D78" s="53">
        <v>6758.76</v>
      </c>
      <c r="E78" s="53">
        <v>9534.6</v>
      </c>
      <c r="F78" s="53">
        <v>7858.79</v>
      </c>
      <c r="G78" s="53">
        <v>10014.549999999999</v>
      </c>
      <c r="H78" s="52">
        <v>9893.31</v>
      </c>
      <c r="I78" s="52">
        <v>17328</v>
      </c>
      <c r="J78" s="52">
        <v>14789.69</v>
      </c>
      <c r="K78" s="52">
        <v>12352.14</v>
      </c>
      <c r="L78" s="52">
        <v>11956.4</v>
      </c>
      <c r="M78" s="52">
        <v>21854.47</v>
      </c>
      <c r="N78" s="52">
        <v>40363.440000000002</v>
      </c>
      <c r="O78" s="52">
        <v>16358.13</v>
      </c>
      <c r="P78" s="54">
        <v>16809</v>
      </c>
      <c r="Q78" s="54">
        <v>21022</v>
      </c>
      <c r="R78" s="54">
        <v>22177</v>
      </c>
      <c r="S78" s="54">
        <v>35330</v>
      </c>
      <c r="T78" s="54">
        <v>26034</v>
      </c>
      <c r="U78" s="54">
        <v>23309</v>
      </c>
      <c r="V78" s="54">
        <v>25416</v>
      </c>
      <c r="W78" s="54">
        <v>33534</v>
      </c>
      <c r="X78" s="54">
        <v>36054</v>
      </c>
      <c r="Y78" s="72">
        <v>36053.72</v>
      </c>
      <c r="Z78" s="72">
        <v>44191.49</v>
      </c>
      <c r="AA78" s="72">
        <v>48516.74</v>
      </c>
      <c r="AB78" s="72">
        <v>50609.440000000002</v>
      </c>
      <c r="AC78" s="72">
        <v>63180.3</v>
      </c>
      <c r="AD78" s="72">
        <v>123937.57</v>
      </c>
      <c r="AE78" s="72">
        <v>86664.57</v>
      </c>
      <c r="AF78" s="72">
        <v>93731.28</v>
      </c>
      <c r="AG78" s="72">
        <v>121429.2</v>
      </c>
      <c r="AH78" s="72">
        <v>107711.53</v>
      </c>
      <c r="AI78" s="72">
        <v>111013.36</v>
      </c>
      <c r="AJ78" s="2" t="s">
        <v>38</v>
      </c>
    </row>
    <row r="79" spans="1:39" x14ac:dyDescent="0.25">
      <c r="A79" s="71" t="s">
        <v>72</v>
      </c>
      <c r="B79" s="75" t="s">
        <v>236</v>
      </c>
      <c r="C79" s="52">
        <v>2159</v>
      </c>
      <c r="D79" s="53">
        <v>6441.05</v>
      </c>
      <c r="E79" s="53">
        <v>6547.32</v>
      </c>
      <c r="F79" s="53">
        <v>6767.83</v>
      </c>
      <c r="G79" s="53">
        <v>8095.02</v>
      </c>
      <c r="H79" s="52">
        <v>8713.4</v>
      </c>
      <c r="I79" s="52">
        <v>9823</v>
      </c>
      <c r="J79" s="52">
        <v>9189.1200000000008</v>
      </c>
      <c r="K79" s="52">
        <v>24285.87</v>
      </c>
      <c r="L79" s="52">
        <v>25443.97</v>
      </c>
      <c r="M79" s="52">
        <v>7101.51</v>
      </c>
      <c r="N79" s="52">
        <v>6997.84</v>
      </c>
      <c r="O79" s="52">
        <v>7885.63</v>
      </c>
      <c r="P79" s="54">
        <v>7493</v>
      </c>
      <c r="Q79" s="54">
        <v>10007</v>
      </c>
      <c r="R79" s="54">
        <v>11140</v>
      </c>
      <c r="S79" s="54">
        <v>11774</v>
      </c>
      <c r="T79" s="54">
        <v>13586</v>
      </c>
      <c r="U79" s="54">
        <v>16108</v>
      </c>
      <c r="V79" s="54">
        <v>18124</v>
      </c>
      <c r="W79" s="54">
        <v>20601</v>
      </c>
      <c r="X79" s="54">
        <v>23305</v>
      </c>
      <c r="Y79" s="72">
        <v>23305.38</v>
      </c>
      <c r="Z79" s="72">
        <v>26194.89</v>
      </c>
      <c r="AA79" s="72">
        <v>40586</v>
      </c>
      <c r="AB79" s="72">
        <v>45090.16</v>
      </c>
      <c r="AC79" s="72">
        <v>54497.98</v>
      </c>
      <c r="AD79" s="72">
        <v>53757.490000000005</v>
      </c>
      <c r="AE79" s="72">
        <v>50517.37000000001</v>
      </c>
      <c r="AF79" s="72">
        <v>56607.53</v>
      </c>
      <c r="AG79" s="72">
        <v>66307.929999999993</v>
      </c>
      <c r="AH79" s="72">
        <v>75719.199999999997</v>
      </c>
      <c r="AI79" s="72">
        <v>87522.97</v>
      </c>
      <c r="AJ79" s="2" t="s">
        <v>38</v>
      </c>
    </row>
    <row r="80" spans="1:39" x14ac:dyDescent="0.25">
      <c r="A80" s="71" t="s">
        <v>237</v>
      </c>
      <c r="B80" s="66" t="s">
        <v>238</v>
      </c>
      <c r="C80" s="52">
        <v>572</v>
      </c>
      <c r="D80" s="53">
        <v>0</v>
      </c>
      <c r="E80" s="53">
        <v>0</v>
      </c>
      <c r="F80" s="53">
        <v>0</v>
      </c>
      <c r="G80" s="53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  <c r="X80" s="54">
        <v>0</v>
      </c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</row>
    <row r="81" spans="1:39" x14ac:dyDescent="0.25">
      <c r="A81" s="71">
        <v>3</v>
      </c>
      <c r="B81" s="51" t="s">
        <v>239</v>
      </c>
      <c r="C81" s="52">
        <v>8309</v>
      </c>
      <c r="D81" s="53">
        <v>10075.58</v>
      </c>
      <c r="E81" s="53">
        <v>12141.95</v>
      </c>
      <c r="F81" s="53">
        <v>4677.41</v>
      </c>
      <c r="G81" s="53">
        <v>3831.27</v>
      </c>
      <c r="H81" s="52">
        <v>9952.2000000000007</v>
      </c>
      <c r="I81" s="52">
        <v>8192</v>
      </c>
      <c r="J81" s="52">
        <v>8755</v>
      </c>
      <c r="K81" s="52">
        <v>6730.52</v>
      </c>
      <c r="L81" s="52">
        <v>-5632.75</v>
      </c>
      <c r="M81" s="52">
        <v>44851.17</v>
      </c>
      <c r="N81" s="52">
        <v>-11234.78</v>
      </c>
      <c r="O81" s="52">
        <v>-13832.81</v>
      </c>
      <c r="P81" s="54">
        <v>-174</v>
      </c>
      <c r="Q81" s="54">
        <v>-4065</v>
      </c>
      <c r="R81" s="54">
        <v>26030</v>
      </c>
      <c r="S81" s="54">
        <v>3950</v>
      </c>
      <c r="T81" s="54">
        <v>19078</v>
      </c>
      <c r="U81" s="54">
        <v>11934</v>
      </c>
      <c r="V81" s="54">
        <v>33283</v>
      </c>
      <c r="W81" s="54">
        <v>15555</v>
      </c>
      <c r="X81" s="54">
        <v>69151</v>
      </c>
      <c r="Y81" s="72">
        <v>52464.959999999999</v>
      </c>
      <c r="Z81" s="72">
        <v>67435.14</v>
      </c>
      <c r="AA81" s="72">
        <v>102627.95</v>
      </c>
      <c r="AB81" s="72">
        <v>124999.95</v>
      </c>
      <c r="AC81" s="72">
        <v>240000.01</v>
      </c>
      <c r="AD81" s="72">
        <v>483732.53</v>
      </c>
      <c r="AE81" s="72">
        <v>551268.94999999995</v>
      </c>
      <c r="AF81" s="72">
        <v>395859.73</v>
      </c>
      <c r="AG81" s="72">
        <v>451398.94</v>
      </c>
      <c r="AH81" s="72">
        <v>411871.29</v>
      </c>
      <c r="AI81" s="72">
        <v>343382.46</v>
      </c>
    </row>
    <row r="82" spans="1:39" x14ac:dyDescent="0.25">
      <c r="A82" s="71">
        <v>4</v>
      </c>
      <c r="B82" s="51" t="s">
        <v>240</v>
      </c>
      <c r="C82" s="52">
        <v>1221</v>
      </c>
      <c r="D82" s="53">
        <v>2260.94</v>
      </c>
      <c r="E82" s="53">
        <v>782.12</v>
      </c>
      <c r="F82" s="53">
        <v>4383.05</v>
      </c>
      <c r="G82" s="53">
        <v>5736.96</v>
      </c>
      <c r="H82" s="52">
        <v>6578.56</v>
      </c>
      <c r="I82" s="52">
        <v>4922</v>
      </c>
      <c r="J82" s="52">
        <v>4173.26</v>
      </c>
      <c r="K82" s="52">
        <v>4621.05</v>
      </c>
      <c r="L82" s="52">
        <v>4891.53</v>
      </c>
      <c r="M82" s="52">
        <v>5310</v>
      </c>
      <c r="N82" s="52">
        <v>5545.12</v>
      </c>
      <c r="O82" s="52">
        <v>5177.78</v>
      </c>
      <c r="P82" s="54">
        <v>3897</v>
      </c>
      <c r="Q82" s="54">
        <v>8041</v>
      </c>
      <c r="R82" s="54">
        <v>16056</v>
      </c>
      <c r="S82" s="54">
        <v>12514</v>
      </c>
      <c r="T82" s="54">
        <v>10804</v>
      </c>
      <c r="U82" s="54">
        <v>10921</v>
      </c>
      <c r="V82" s="54">
        <v>9753</v>
      </c>
      <c r="W82" s="54">
        <v>11920</v>
      </c>
      <c r="X82" s="54">
        <v>11858</v>
      </c>
      <c r="Y82" s="72">
        <v>11858.33</v>
      </c>
      <c r="Z82" s="72">
        <v>17745.419999999998</v>
      </c>
      <c r="AA82" s="72">
        <v>15798.67</v>
      </c>
      <c r="AB82" s="72">
        <v>16059.05</v>
      </c>
      <c r="AC82" s="72">
        <v>11635.33</v>
      </c>
      <c r="AD82" s="72">
        <v>18513.599999999999</v>
      </c>
      <c r="AE82" s="72">
        <v>10316.66</v>
      </c>
      <c r="AF82" s="72">
        <v>5088.55</v>
      </c>
      <c r="AG82" s="72">
        <v>5058.8500000000004</v>
      </c>
      <c r="AH82" s="72">
        <v>5000</v>
      </c>
      <c r="AI82" s="72">
        <v>5000</v>
      </c>
      <c r="AJ82" s="2" t="s">
        <v>38</v>
      </c>
    </row>
    <row r="83" spans="1:39" x14ac:dyDescent="0.25">
      <c r="A83" s="71">
        <v>5</v>
      </c>
      <c r="B83" s="51" t="s">
        <v>241</v>
      </c>
      <c r="C83" s="52">
        <v>781</v>
      </c>
      <c r="D83" s="53">
        <v>2657.09</v>
      </c>
      <c r="E83" s="53">
        <v>3081.51</v>
      </c>
      <c r="F83" s="53">
        <v>4033.32</v>
      </c>
      <c r="G83" s="53">
        <v>5324.24</v>
      </c>
      <c r="H83" s="52">
        <v>7622.24</v>
      </c>
      <c r="I83" s="52">
        <v>9595</v>
      </c>
      <c r="J83" s="52">
        <v>20137.34</v>
      </c>
      <c r="K83" s="52">
        <v>8216.6</v>
      </c>
      <c r="L83" s="52">
        <v>4279.3500000000004</v>
      </c>
      <c r="M83" s="52">
        <v>6012.96</v>
      </c>
      <c r="N83" s="52">
        <v>12813.81</v>
      </c>
      <c r="O83" s="52">
        <v>33239.440000000002</v>
      </c>
      <c r="P83" s="54">
        <v>16212</v>
      </c>
      <c r="Q83" s="54">
        <v>89011</v>
      </c>
      <c r="R83" s="54">
        <v>8745</v>
      </c>
      <c r="S83" s="54">
        <v>-10058</v>
      </c>
      <c r="T83" s="54">
        <v>-15557</v>
      </c>
      <c r="U83" s="54">
        <v>-6704</v>
      </c>
      <c r="V83" s="54">
        <v>-11662</v>
      </c>
      <c r="W83" s="54">
        <v>207</v>
      </c>
      <c r="X83" s="54">
        <v>4170</v>
      </c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</row>
    <row r="84" spans="1:39" x14ac:dyDescent="0.25">
      <c r="A84" s="71">
        <v>6</v>
      </c>
      <c r="B84" s="51" t="s">
        <v>242</v>
      </c>
      <c r="C84" s="52">
        <v>6722</v>
      </c>
      <c r="D84" s="53">
        <v>5167.88</v>
      </c>
      <c r="E84" s="53">
        <v>5085.33</v>
      </c>
      <c r="F84" s="53">
        <v>7707.43</v>
      </c>
      <c r="G84" s="53">
        <v>7974.88</v>
      </c>
      <c r="H84" s="52">
        <v>9209.5300000000007</v>
      </c>
      <c r="I84" s="52">
        <v>7177</v>
      </c>
      <c r="J84" s="52">
        <v>7522.99</v>
      </c>
      <c r="K84" s="52">
        <v>8736.02</v>
      </c>
      <c r="L84" s="52">
        <v>-376.87</v>
      </c>
      <c r="M84" s="52">
        <v>-1107.17</v>
      </c>
      <c r="N84" s="52">
        <v>-384.03</v>
      </c>
      <c r="O84" s="52">
        <v>-559.13</v>
      </c>
      <c r="P84" s="54">
        <v>-1246</v>
      </c>
      <c r="Q84" s="54">
        <v>-2333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  <c r="X84" s="54">
        <v>0</v>
      </c>
      <c r="Y84" s="72">
        <v>0</v>
      </c>
      <c r="Z84" s="72">
        <v>0</v>
      </c>
      <c r="AA84" s="72">
        <v>0</v>
      </c>
      <c r="AB84" s="72">
        <v>0</v>
      </c>
      <c r="AC84" s="72">
        <v>0</v>
      </c>
      <c r="AD84" s="72">
        <v>0</v>
      </c>
      <c r="AE84" s="72">
        <v>0</v>
      </c>
      <c r="AF84" s="72">
        <v>0</v>
      </c>
      <c r="AG84" s="72">
        <v>0</v>
      </c>
      <c r="AH84" s="72">
        <v>0</v>
      </c>
      <c r="AI84" s="72">
        <v>0</v>
      </c>
    </row>
    <row r="85" spans="1:39" x14ac:dyDescent="0.25">
      <c r="A85" s="71">
        <v>7</v>
      </c>
      <c r="B85" s="51" t="s">
        <v>243</v>
      </c>
      <c r="C85" s="52">
        <v>322</v>
      </c>
      <c r="D85" s="53">
        <v>2405.89</v>
      </c>
      <c r="E85" s="53">
        <v>-3208.88</v>
      </c>
      <c r="F85" s="53">
        <v>-2462.4699999999998</v>
      </c>
      <c r="G85" s="53">
        <v>4422.3</v>
      </c>
      <c r="H85" s="52">
        <v>686.29</v>
      </c>
      <c r="I85" s="52">
        <v>390</v>
      </c>
      <c r="J85" s="52">
        <v>-46.74</v>
      </c>
      <c r="K85" s="52">
        <v>1075.4000000000001</v>
      </c>
      <c r="L85" s="52">
        <v>-1477.33</v>
      </c>
      <c r="M85" s="52">
        <v>-495.31</v>
      </c>
      <c r="N85" s="52">
        <v>3507.44</v>
      </c>
      <c r="O85" s="52">
        <v>646.88</v>
      </c>
      <c r="P85" s="54">
        <v>-1079</v>
      </c>
      <c r="Q85" s="54">
        <v>-1634</v>
      </c>
      <c r="R85" s="54">
        <v>1397</v>
      </c>
      <c r="S85" s="54">
        <v>4832</v>
      </c>
      <c r="T85" s="54">
        <v>311</v>
      </c>
      <c r="U85" s="54">
        <v>2601</v>
      </c>
      <c r="V85" s="54">
        <v>2955</v>
      </c>
      <c r="W85" s="54">
        <v>11214</v>
      </c>
      <c r="X85" s="54">
        <v>60331</v>
      </c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</row>
    <row r="86" spans="1:39" x14ac:dyDescent="0.25">
      <c r="A86" s="71">
        <v>8</v>
      </c>
      <c r="B86" s="51" t="s">
        <v>244</v>
      </c>
      <c r="C86" s="52">
        <v>5511</v>
      </c>
      <c r="D86" s="53">
        <v>-2457.44</v>
      </c>
      <c r="E86" s="53">
        <v>14041.63</v>
      </c>
      <c r="F86" s="53">
        <v>-44099.87</v>
      </c>
      <c r="G86" s="53">
        <v>3339.25</v>
      </c>
      <c r="H86" s="52">
        <v>16438.52</v>
      </c>
      <c r="I86" s="52">
        <v>2648</v>
      </c>
      <c r="J86" s="52">
        <v>1488.34</v>
      </c>
      <c r="K86" s="52">
        <v>9884.1200000000008</v>
      </c>
      <c r="L86" s="52">
        <v>22795.67</v>
      </c>
      <c r="M86" s="52">
        <v>41320.699999999997</v>
      </c>
      <c r="N86" s="52">
        <v>-63227.43</v>
      </c>
      <c r="O86" s="52">
        <v>-38677.79</v>
      </c>
      <c r="P86" s="54">
        <v>1893</v>
      </c>
      <c r="Q86" s="54">
        <v>-148080</v>
      </c>
      <c r="R86" s="54">
        <v>-3817</v>
      </c>
      <c r="S86" s="54">
        <v>29691</v>
      </c>
      <c r="T86" s="54">
        <v>-38783</v>
      </c>
      <c r="U86" s="54">
        <v>24456</v>
      </c>
      <c r="V86" s="54">
        <v>48614</v>
      </c>
      <c r="W86" s="54">
        <v>-31011</v>
      </c>
      <c r="X86" s="54">
        <v>921</v>
      </c>
      <c r="Y86" s="72">
        <v>42131.69</v>
      </c>
      <c r="Z86" s="72">
        <v>47742.55</v>
      </c>
      <c r="AA86" s="72">
        <v>100045.05</v>
      </c>
      <c r="AB86" s="72">
        <v>94726.87</v>
      </c>
      <c r="AC86" s="72">
        <v>50304.33</v>
      </c>
      <c r="AD86" s="72">
        <v>37896.959999999999</v>
      </c>
      <c r="AE86" s="72">
        <v>14638.22</v>
      </c>
      <c r="AF86" s="72">
        <v>46034.89</v>
      </c>
      <c r="AG86" s="72">
        <v>33121.68</v>
      </c>
      <c r="AH86" s="72">
        <v>33000</v>
      </c>
      <c r="AI86" s="72">
        <v>47000</v>
      </c>
    </row>
    <row r="87" spans="1:39" x14ac:dyDescent="0.25">
      <c r="A87" s="71"/>
      <c r="B87" s="46" t="s">
        <v>245</v>
      </c>
      <c r="C87" s="47">
        <v>34542</v>
      </c>
      <c r="D87" s="48">
        <v>54428.05</v>
      </c>
      <c r="E87" s="48">
        <v>54004.03</v>
      </c>
      <c r="F87" s="48">
        <v>7828.33</v>
      </c>
      <c r="G87" s="48">
        <v>101536.03</v>
      </c>
      <c r="H87" s="47">
        <v>121944.14</v>
      </c>
      <c r="I87" s="47">
        <v>113359</v>
      </c>
      <c r="J87" s="47">
        <v>82078.05</v>
      </c>
      <c r="K87" s="47">
        <v>124918.45</v>
      </c>
      <c r="L87" s="47">
        <v>99851.77</v>
      </c>
      <c r="M87" s="47">
        <v>161676.46</v>
      </c>
      <c r="N87" s="47">
        <v>83760.19</v>
      </c>
      <c r="O87" s="47">
        <v>104913.08</v>
      </c>
      <c r="P87" s="49">
        <v>160586</v>
      </c>
      <c r="Q87" s="49">
        <v>185584</v>
      </c>
      <c r="R87" s="49">
        <v>457873</v>
      </c>
      <c r="S87" s="49">
        <v>389900</v>
      </c>
      <c r="T87" s="49">
        <v>424514</v>
      </c>
      <c r="U87" s="49">
        <v>517765</v>
      </c>
      <c r="V87" s="49">
        <v>543785</v>
      </c>
      <c r="W87" s="49">
        <v>465956</v>
      </c>
      <c r="X87" s="49">
        <v>563230</v>
      </c>
      <c r="Y87" s="76">
        <f t="shared" ref="Y87:AI87" si="19">Y86+Y85+Y84+Y83+Y82+Y81+Y75+Y72</f>
        <v>559828.19999999995</v>
      </c>
      <c r="Z87" s="77">
        <f t="shared" si="19"/>
        <v>559118.49</v>
      </c>
      <c r="AA87" s="77">
        <f t="shared" si="19"/>
        <v>677130.72</v>
      </c>
      <c r="AB87" s="77">
        <f t="shared" si="19"/>
        <v>664039.76</v>
      </c>
      <c r="AC87" s="77">
        <f t="shared" si="19"/>
        <v>784589.87000000011</v>
      </c>
      <c r="AD87" s="77">
        <f t="shared" si="19"/>
        <v>1643230.5899999999</v>
      </c>
      <c r="AE87" s="77">
        <f t="shared" si="19"/>
        <v>1316468.1600000001</v>
      </c>
      <c r="AF87" s="77">
        <f t="shared" si="19"/>
        <v>1592366.45</v>
      </c>
      <c r="AG87" s="77">
        <f t="shared" si="19"/>
        <v>1722454.84</v>
      </c>
      <c r="AH87" s="77">
        <f t="shared" si="19"/>
        <v>1556377.79</v>
      </c>
      <c r="AI87" s="77">
        <f t="shared" si="19"/>
        <v>1572706.79</v>
      </c>
    </row>
    <row r="88" spans="1:39" x14ac:dyDescent="0.25">
      <c r="Y88" s="78">
        <v>595748.9</v>
      </c>
      <c r="Z88" s="78">
        <v>600990.73</v>
      </c>
      <c r="AA88" s="78">
        <v>706740.4</v>
      </c>
      <c r="AB88" s="78">
        <v>762197.12</v>
      </c>
      <c r="AC88" s="78">
        <v>1002270.88</v>
      </c>
      <c r="AD88" s="78">
        <v>1875916.83</v>
      </c>
      <c r="AE88" s="78">
        <v>1623895.29</v>
      </c>
      <c r="AF88" s="78">
        <v>1809950.75</v>
      </c>
      <c r="AG88" s="78">
        <v>1714410.34</v>
      </c>
      <c r="AH88" s="78">
        <v>1628526.99</v>
      </c>
      <c r="AI88" s="78">
        <v>1644936.15</v>
      </c>
      <c r="AK88" s="2" t="s">
        <v>246</v>
      </c>
    </row>
    <row r="89" spans="1:39" x14ac:dyDescent="0.25">
      <c r="AG89" s="78">
        <v>1713616.51</v>
      </c>
      <c r="AH89" s="78">
        <v>1488411.84</v>
      </c>
      <c r="AI89" s="78">
        <v>1642451.77</v>
      </c>
      <c r="AK89" s="2" t="s">
        <v>247</v>
      </c>
    </row>
    <row r="90" spans="1:39" x14ac:dyDescent="0.25">
      <c r="B90" s="67" t="s">
        <v>146</v>
      </c>
    </row>
    <row r="91" spans="1:39" x14ac:dyDescent="0.25">
      <c r="B91" s="67" t="s">
        <v>248</v>
      </c>
      <c r="C91" s="34"/>
      <c r="D91" s="2" t="s">
        <v>148</v>
      </c>
      <c r="G91" s="2" t="s">
        <v>149</v>
      </c>
    </row>
    <row r="92" spans="1:39" x14ac:dyDescent="0.25"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spans="1:39" ht="30" x14ac:dyDescent="0.25">
      <c r="B93" s="36" t="s">
        <v>249</v>
      </c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</row>
    <row r="94" spans="1:39" x14ac:dyDescent="0.25"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spans="1:39" x14ac:dyDescent="0.25"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spans="1:39" x14ac:dyDescent="0.25"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spans="22:39" x14ac:dyDescent="0.25"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100" spans="22:39" x14ac:dyDescent="0.25">
      <c r="V100" s="2" t="s">
        <v>250</v>
      </c>
      <c r="W100" s="2">
        <v>7601</v>
      </c>
      <c r="X100" s="2" t="s">
        <v>251</v>
      </c>
      <c r="Y100" s="32">
        <v>11453.53</v>
      </c>
      <c r="Z100" s="78">
        <v>12522.85</v>
      </c>
      <c r="AA100" s="78">
        <v>13057.3</v>
      </c>
      <c r="AB100" s="78">
        <v>14366.77</v>
      </c>
      <c r="AC100" s="78">
        <v>15550.89</v>
      </c>
      <c r="AD100" s="78">
        <v>16063.28</v>
      </c>
      <c r="AE100" s="78">
        <v>17491.18</v>
      </c>
      <c r="AF100" s="78">
        <v>19890.689999999999</v>
      </c>
      <c r="AG100" s="78">
        <v>92856.68</v>
      </c>
      <c r="AH100" s="78">
        <v>135595.97</v>
      </c>
      <c r="AI100" s="78">
        <v>84847.61</v>
      </c>
    </row>
    <row r="101" spans="22:39" x14ac:dyDescent="0.25">
      <c r="X101" s="2" t="s">
        <v>252</v>
      </c>
      <c r="Y101" s="32">
        <v>0</v>
      </c>
      <c r="Z101" s="78"/>
      <c r="AA101" s="78"/>
      <c r="AB101" s="78"/>
      <c r="AC101" s="78"/>
      <c r="AD101" s="78"/>
      <c r="AE101" s="78"/>
      <c r="AF101" s="78"/>
      <c r="AG101" s="78">
        <v>-72053.87</v>
      </c>
      <c r="AH101" s="78">
        <v>-115310.84</v>
      </c>
      <c r="AI101" s="78">
        <v>-63338.58</v>
      </c>
    </row>
    <row r="102" spans="22:39" x14ac:dyDescent="0.25">
      <c r="Y102" s="32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22:39" x14ac:dyDescent="0.25">
      <c r="V103" s="2" t="s">
        <v>253</v>
      </c>
      <c r="W103" s="2">
        <v>7602</v>
      </c>
      <c r="X103" s="2" t="s">
        <v>251</v>
      </c>
      <c r="Y103" s="32">
        <v>59.4</v>
      </c>
      <c r="Z103" s="78">
        <v>54.86</v>
      </c>
      <c r="AA103" s="78">
        <v>66.81</v>
      </c>
      <c r="AB103" s="78">
        <v>72</v>
      </c>
      <c r="AC103" s="78">
        <v>72</v>
      </c>
      <c r="AD103" s="78">
        <v>43.71</v>
      </c>
      <c r="AE103" s="78">
        <v>77.489999999999995</v>
      </c>
      <c r="AF103" s="78">
        <v>141.57</v>
      </c>
      <c r="AG103" s="78">
        <v>6215</v>
      </c>
      <c r="AH103" s="78">
        <v>8513.2099999999991</v>
      </c>
      <c r="AI103" s="78">
        <v>4381.47</v>
      </c>
    </row>
    <row r="104" spans="22:39" x14ac:dyDescent="0.25">
      <c r="X104" s="2" t="s">
        <v>252</v>
      </c>
      <c r="Y104" s="32"/>
      <c r="Z104" s="78"/>
      <c r="AA104" s="78"/>
      <c r="AB104" s="78"/>
      <c r="AC104" s="78"/>
      <c r="AD104" s="78"/>
      <c r="AE104" s="78"/>
      <c r="AF104" s="78"/>
      <c r="AG104" s="78">
        <v>-6050.13</v>
      </c>
      <c r="AH104" s="78">
        <v>-8393.16</v>
      </c>
      <c r="AI104" s="78">
        <v>-4261.42</v>
      </c>
    </row>
    <row r="105" spans="22:39" x14ac:dyDescent="0.25">
      <c r="Y105" s="32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22:39" x14ac:dyDescent="0.25">
      <c r="V106" s="2" t="s">
        <v>254</v>
      </c>
      <c r="W106" s="2">
        <v>7605</v>
      </c>
      <c r="X106" s="2" t="s">
        <v>251</v>
      </c>
      <c r="Y106" s="32">
        <v>416.83</v>
      </c>
      <c r="Z106" s="78">
        <v>396.01</v>
      </c>
      <c r="AA106" s="78">
        <v>353.73</v>
      </c>
      <c r="AB106" s="78">
        <v>369.77</v>
      </c>
      <c r="AC106" s="78">
        <v>132.76</v>
      </c>
      <c r="AD106" s="78">
        <v>310.72000000000003</v>
      </c>
      <c r="AE106" s="78">
        <v>437.82</v>
      </c>
      <c r="AF106" s="78">
        <v>-129.41999999999999</v>
      </c>
      <c r="AG106" s="78">
        <v>231.41</v>
      </c>
      <c r="AH106" s="78">
        <v>206.53</v>
      </c>
      <c r="AI106" s="78">
        <v>206.53</v>
      </c>
    </row>
    <row r="107" spans="22:39" x14ac:dyDescent="0.25">
      <c r="Y107" s="32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22:39" x14ac:dyDescent="0.25">
      <c r="V108" s="2" t="s">
        <v>255</v>
      </c>
      <c r="W108" s="2">
        <v>9001</v>
      </c>
      <c r="X108" s="2" t="s">
        <v>251</v>
      </c>
      <c r="Y108" s="32">
        <v>29940.04</v>
      </c>
      <c r="Z108" s="78">
        <v>27997.38</v>
      </c>
      <c r="AA108" s="78">
        <v>57161.32</v>
      </c>
      <c r="AB108" s="78">
        <v>15448.4</v>
      </c>
      <c r="AC108" s="78">
        <v>2891.53</v>
      </c>
      <c r="AD108" s="78">
        <v>13505.45</v>
      </c>
      <c r="AE108" s="78">
        <v>6941.61</v>
      </c>
      <c r="AF108" s="78">
        <v>16369.81</v>
      </c>
      <c r="AG108" s="78">
        <v>17670.53</v>
      </c>
      <c r="AH108" s="78">
        <v>55538.3</v>
      </c>
      <c r="AI108" s="78">
        <v>57314.400000000001</v>
      </c>
    </row>
    <row r="109" spans="22:39" x14ac:dyDescent="0.25">
      <c r="X109" s="2" t="s">
        <v>252</v>
      </c>
      <c r="Y109" s="32">
        <v>-21035.05</v>
      </c>
      <c r="Z109" s="78">
        <v>-23341.54</v>
      </c>
      <c r="AA109" s="78">
        <v>-55005.88</v>
      </c>
      <c r="AB109" s="78">
        <v>-12204.74</v>
      </c>
      <c r="AC109" s="78">
        <v>-331.03</v>
      </c>
      <c r="AD109" s="78">
        <v>-10194.48</v>
      </c>
      <c r="AE109" s="78">
        <v>-211.51</v>
      </c>
      <c r="AF109" s="78">
        <v>-10111.5</v>
      </c>
      <c r="AG109" s="78">
        <v>-12223.83</v>
      </c>
      <c r="AH109" s="78">
        <v>-50150.01</v>
      </c>
      <c r="AI109" s="78">
        <v>-50150.01</v>
      </c>
    </row>
    <row r="110" spans="22:39" x14ac:dyDescent="0.25">
      <c r="Y110" s="32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22:39" x14ac:dyDescent="0.25">
      <c r="V111" s="2" t="s">
        <v>256</v>
      </c>
      <c r="X111" s="2" t="s">
        <v>251</v>
      </c>
      <c r="Y111" s="32">
        <f t="shared" ref="Y111:AI111" si="20">Y100+Y103</f>
        <v>11512.93</v>
      </c>
      <c r="Z111" s="78">
        <f t="shared" si="20"/>
        <v>12577.710000000001</v>
      </c>
      <c r="AA111" s="78">
        <f t="shared" si="20"/>
        <v>13124.109999999999</v>
      </c>
      <c r="AB111" s="78">
        <f t="shared" si="20"/>
        <v>14438.77</v>
      </c>
      <c r="AC111" s="78">
        <f t="shared" si="20"/>
        <v>15622.89</v>
      </c>
      <c r="AD111" s="78">
        <f t="shared" si="20"/>
        <v>16106.99</v>
      </c>
      <c r="AE111" s="78">
        <f t="shared" si="20"/>
        <v>17568.670000000002</v>
      </c>
      <c r="AF111" s="78">
        <f t="shared" si="20"/>
        <v>20032.259999999998</v>
      </c>
      <c r="AG111" s="78">
        <f t="shared" si="20"/>
        <v>99071.679999999993</v>
      </c>
      <c r="AH111" s="78">
        <f t="shared" si="20"/>
        <v>144109.18</v>
      </c>
      <c r="AI111" s="78">
        <f t="shared" si="20"/>
        <v>89229.08</v>
      </c>
      <c r="AK111" s="38"/>
    </row>
    <row r="112" spans="22:39" x14ac:dyDescent="0.25">
      <c r="X112" s="2" t="s">
        <v>252</v>
      </c>
      <c r="Y112" s="32">
        <f t="shared" ref="Y112:AF112" si="21">Y101+Y105</f>
        <v>0</v>
      </c>
      <c r="Z112" s="78">
        <f t="shared" si="21"/>
        <v>0</v>
      </c>
      <c r="AA112" s="78">
        <f t="shared" si="21"/>
        <v>0</v>
      </c>
      <c r="AB112" s="78">
        <f t="shared" si="21"/>
        <v>0</v>
      </c>
      <c r="AC112" s="78">
        <f t="shared" si="21"/>
        <v>0</v>
      </c>
      <c r="AD112" s="78">
        <f t="shared" si="21"/>
        <v>0</v>
      </c>
      <c r="AE112" s="78">
        <f t="shared" si="21"/>
        <v>0</v>
      </c>
      <c r="AF112" s="78">
        <f t="shared" si="21"/>
        <v>0</v>
      </c>
      <c r="AG112" s="78">
        <f>AG101+AG104</f>
        <v>-78104</v>
      </c>
      <c r="AH112" s="78">
        <f>AH101+AH104</f>
        <v>-123704</v>
      </c>
      <c r="AI112" s="78">
        <f>AI101+AI104</f>
        <v>-67600</v>
      </c>
    </row>
    <row r="113" spans="22:35" x14ac:dyDescent="0.25">
      <c r="Y113" s="32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22:35" x14ac:dyDescent="0.25">
      <c r="V114" s="2" t="s">
        <v>100</v>
      </c>
      <c r="X114" s="2" t="s">
        <v>251</v>
      </c>
      <c r="Y114" s="32">
        <f t="shared" ref="Y114:AI114" si="22">Y106+Y108</f>
        <v>30356.870000000003</v>
      </c>
      <c r="Z114" s="78">
        <f t="shared" si="22"/>
        <v>28393.39</v>
      </c>
      <c r="AA114" s="78">
        <f t="shared" si="22"/>
        <v>57515.05</v>
      </c>
      <c r="AB114" s="78">
        <f t="shared" si="22"/>
        <v>15818.17</v>
      </c>
      <c r="AC114" s="78">
        <f t="shared" si="22"/>
        <v>3024.29</v>
      </c>
      <c r="AD114" s="78">
        <f t="shared" si="22"/>
        <v>13816.17</v>
      </c>
      <c r="AE114" s="78">
        <f t="shared" si="22"/>
        <v>7379.4299999999994</v>
      </c>
      <c r="AF114" s="78">
        <f t="shared" si="22"/>
        <v>16240.39</v>
      </c>
      <c r="AG114" s="78">
        <f t="shared" si="22"/>
        <v>17901.939999999999</v>
      </c>
      <c r="AH114" s="78">
        <f t="shared" si="22"/>
        <v>55744.83</v>
      </c>
      <c r="AI114" s="78">
        <f t="shared" si="22"/>
        <v>57520.93</v>
      </c>
    </row>
    <row r="115" spans="22:35" x14ac:dyDescent="0.25">
      <c r="X115" s="2" t="s">
        <v>252</v>
      </c>
      <c r="Y115" s="32">
        <f t="shared" ref="Y115:AI115" si="23">Y109</f>
        <v>-21035.05</v>
      </c>
      <c r="Z115" s="78">
        <f t="shared" si="23"/>
        <v>-23341.54</v>
      </c>
      <c r="AA115" s="78">
        <f t="shared" si="23"/>
        <v>-55005.88</v>
      </c>
      <c r="AB115" s="78">
        <f t="shared" si="23"/>
        <v>-12204.74</v>
      </c>
      <c r="AC115" s="78">
        <f t="shared" si="23"/>
        <v>-331.03</v>
      </c>
      <c r="AD115" s="78">
        <f t="shared" si="23"/>
        <v>-10194.48</v>
      </c>
      <c r="AE115" s="78">
        <f t="shared" si="23"/>
        <v>-211.51</v>
      </c>
      <c r="AF115" s="78">
        <f t="shared" si="23"/>
        <v>-10111.5</v>
      </c>
      <c r="AG115" s="78">
        <f t="shared" si="23"/>
        <v>-12223.83</v>
      </c>
      <c r="AH115" s="78">
        <f t="shared" si="23"/>
        <v>-50150.01</v>
      </c>
      <c r="AI115" s="78">
        <f t="shared" si="23"/>
        <v>-50150.01</v>
      </c>
    </row>
    <row r="116" spans="22:35" x14ac:dyDescent="0.25">
      <c r="Y116" s="79">
        <f t="shared" ref="Y116:AI116" si="24">SUM(Y114:Y115)</f>
        <v>9321.8200000000033</v>
      </c>
      <c r="Z116" s="80">
        <f t="shared" si="24"/>
        <v>5051.8499999999985</v>
      </c>
      <c r="AA116" s="80">
        <f t="shared" si="24"/>
        <v>2509.1700000000055</v>
      </c>
      <c r="AB116" s="80">
        <f t="shared" si="24"/>
        <v>3613.4300000000003</v>
      </c>
      <c r="AC116" s="80">
        <f t="shared" si="24"/>
        <v>2693.26</v>
      </c>
      <c r="AD116" s="80">
        <f t="shared" si="24"/>
        <v>3621.6900000000005</v>
      </c>
      <c r="AE116" s="80">
        <f t="shared" si="24"/>
        <v>7167.9199999999992</v>
      </c>
      <c r="AF116" s="80">
        <f t="shared" si="24"/>
        <v>6128.8899999999994</v>
      </c>
      <c r="AG116" s="80">
        <f t="shared" si="24"/>
        <v>5678.1099999999988</v>
      </c>
      <c r="AH116" s="80">
        <f t="shared" si="24"/>
        <v>5594.82</v>
      </c>
      <c r="AI116" s="80">
        <f t="shared" si="24"/>
        <v>7370.9199999999983</v>
      </c>
    </row>
    <row r="118" spans="22:35" x14ac:dyDescent="0.25">
      <c r="V118" s="2" t="s">
        <v>257</v>
      </c>
      <c r="X118" s="2" t="s">
        <v>251</v>
      </c>
      <c r="Y118" s="79">
        <f t="shared" ref="Y118:AI118" si="25">Y115+Y112</f>
        <v>-21035.05</v>
      </c>
      <c r="Z118" s="80">
        <f t="shared" si="25"/>
        <v>-23341.54</v>
      </c>
      <c r="AA118" s="80">
        <f t="shared" si="25"/>
        <v>-55005.88</v>
      </c>
      <c r="AB118" s="80">
        <f t="shared" si="25"/>
        <v>-12204.74</v>
      </c>
      <c r="AC118" s="80">
        <f t="shared" si="25"/>
        <v>-331.03</v>
      </c>
      <c r="AD118" s="80">
        <f t="shared" si="25"/>
        <v>-10194.48</v>
      </c>
      <c r="AE118" s="80">
        <f t="shared" si="25"/>
        <v>-211.51</v>
      </c>
      <c r="AF118" s="80">
        <f t="shared" si="25"/>
        <v>-10111.5</v>
      </c>
      <c r="AG118" s="80">
        <f t="shared" si="25"/>
        <v>-90327.83</v>
      </c>
      <c r="AH118" s="80">
        <f t="shared" si="25"/>
        <v>-173854.01</v>
      </c>
      <c r="AI118" s="80">
        <f t="shared" si="25"/>
        <v>-117750.01000000001</v>
      </c>
    </row>
    <row r="119" spans="22:35" x14ac:dyDescent="0.25">
      <c r="X119" s="2" t="s">
        <v>252</v>
      </c>
      <c r="Y119" s="79">
        <f t="shared" ref="Y119:AI119" si="26">Y118*-1</f>
        <v>21035.05</v>
      </c>
      <c r="Z119" s="81">
        <f t="shared" si="26"/>
        <v>23341.54</v>
      </c>
      <c r="AA119" s="81">
        <f t="shared" si="26"/>
        <v>55005.88</v>
      </c>
      <c r="AB119" s="81">
        <f t="shared" si="26"/>
        <v>12204.74</v>
      </c>
      <c r="AC119" s="81">
        <f t="shared" si="26"/>
        <v>331.03</v>
      </c>
      <c r="AD119" s="81">
        <f t="shared" si="26"/>
        <v>10194.48</v>
      </c>
      <c r="AE119" s="81">
        <f t="shared" si="26"/>
        <v>211.51</v>
      </c>
      <c r="AF119" s="81">
        <f t="shared" si="26"/>
        <v>10111.5</v>
      </c>
      <c r="AG119" s="81">
        <f t="shared" si="26"/>
        <v>90327.83</v>
      </c>
      <c r="AH119" s="81">
        <f t="shared" si="26"/>
        <v>173854.01</v>
      </c>
      <c r="AI119" s="81">
        <f t="shared" si="26"/>
        <v>117750.01000000001</v>
      </c>
    </row>
  </sheetData>
  <mergeCells count="1">
    <mergeCell ref="A66:B6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29C2-B512-414D-8706-7F8CCADD9679}">
  <sheetPr>
    <tabColor rgb="FFFFFF00"/>
  </sheetPr>
  <dimension ref="A1:AQ192"/>
  <sheetViews>
    <sheetView tabSelected="1" zoomScale="69" zoomScaleNormal="69" workbookViewId="0">
      <pane xSplit="2" ySplit="2" topLeftCell="N141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ColWidth="13.140625" defaultRowHeight="15" x14ac:dyDescent="0.25"/>
  <cols>
    <col min="1" max="16384" width="13.140625" style="84"/>
  </cols>
  <sheetData>
    <row r="1" spans="1:35" x14ac:dyDescent="0.25">
      <c r="A1" s="83" t="s">
        <v>258</v>
      </c>
    </row>
    <row r="2" spans="1:35" x14ac:dyDescent="0.25">
      <c r="B2" s="92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7" t="s">
        <v>22</v>
      </c>
      <c r="Z2" s="7" t="s">
        <v>23</v>
      </c>
      <c r="AA2" s="7" t="s">
        <v>24</v>
      </c>
      <c r="AB2" s="7" t="s">
        <v>25</v>
      </c>
      <c r="AC2" s="7" t="s">
        <v>26</v>
      </c>
      <c r="AD2" s="7" t="s">
        <v>27</v>
      </c>
      <c r="AE2" s="7" t="s">
        <v>28</v>
      </c>
      <c r="AF2" s="7" t="s">
        <v>29</v>
      </c>
      <c r="AG2" s="7" t="s">
        <v>30</v>
      </c>
      <c r="AH2" s="7" t="s">
        <v>31</v>
      </c>
      <c r="AI2" s="7" t="s">
        <v>32</v>
      </c>
    </row>
    <row r="3" spans="1:35" x14ac:dyDescent="0.25">
      <c r="B3" s="92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x14ac:dyDescent="0.25">
      <c r="B4" s="93" t="s">
        <v>259</v>
      </c>
      <c r="C4" s="94">
        <f>C24+C22</f>
        <v>54954</v>
      </c>
      <c r="D4" s="94">
        <f t="shared" ref="D4:AF4" si="0">D24+D22</f>
        <v>110130</v>
      </c>
      <c r="E4" s="94">
        <f t="shared" si="0"/>
        <v>126279</v>
      </c>
      <c r="F4" s="94">
        <f t="shared" si="0"/>
        <v>133901</v>
      </c>
      <c r="G4" s="94">
        <f t="shared" si="0"/>
        <v>149485</v>
      </c>
      <c r="H4" s="94">
        <f t="shared" si="0"/>
        <v>181483</v>
      </c>
      <c r="I4" s="94">
        <f>I24+I22</f>
        <v>192604</v>
      </c>
      <c r="J4" s="94">
        <f t="shared" si="0"/>
        <v>201306</v>
      </c>
      <c r="K4" s="94">
        <f t="shared" si="0"/>
        <v>230834</v>
      </c>
      <c r="L4" s="94">
        <f t="shared" si="0"/>
        <v>263813</v>
      </c>
      <c r="M4" s="94">
        <f t="shared" si="0"/>
        <v>305991</v>
      </c>
      <c r="N4" s="94">
        <f t="shared" si="0"/>
        <v>345755</v>
      </c>
      <c r="O4" s="94">
        <f t="shared" si="0"/>
        <v>434388</v>
      </c>
      <c r="P4" s="94">
        <f t="shared" si="0"/>
        <v>541864.55000000005</v>
      </c>
      <c r="Q4" s="94">
        <f t="shared" si="0"/>
        <v>540260</v>
      </c>
      <c r="R4" s="94">
        <f t="shared" si="0"/>
        <v>576488.22</v>
      </c>
      <c r="S4" s="94">
        <f t="shared" si="0"/>
        <v>788472.59</v>
      </c>
      <c r="T4" s="94">
        <f t="shared" si="0"/>
        <v>751437</v>
      </c>
      <c r="U4" s="94">
        <f t="shared" si="0"/>
        <v>879233</v>
      </c>
      <c r="V4" s="94">
        <f t="shared" si="0"/>
        <v>1014731</v>
      </c>
      <c r="W4" s="94">
        <f t="shared" si="0"/>
        <v>1101502</v>
      </c>
      <c r="X4" s="94">
        <f t="shared" si="0"/>
        <v>1195025</v>
      </c>
      <c r="Y4" s="94">
        <f t="shared" si="0"/>
        <v>1374203</v>
      </c>
      <c r="Z4" s="94">
        <f t="shared" si="0"/>
        <v>1435233</v>
      </c>
      <c r="AA4" s="94">
        <f t="shared" si="0"/>
        <v>1552654</v>
      </c>
      <c r="AB4" s="94">
        <f>AB24+AB22</f>
        <v>1684059.3299999998</v>
      </c>
      <c r="AC4" s="94">
        <f t="shared" si="0"/>
        <v>1633917</v>
      </c>
      <c r="AD4" s="94">
        <f t="shared" si="0"/>
        <v>2169905</v>
      </c>
      <c r="AE4" s="94">
        <f>AE24+AE22</f>
        <v>2383215</v>
      </c>
      <c r="AF4" s="94">
        <f t="shared" si="0"/>
        <v>2729049.17</v>
      </c>
      <c r="AG4" s="95">
        <v>3036429</v>
      </c>
      <c r="AH4" s="94">
        <f>AH24+AH22</f>
        <v>3420408.8899999997</v>
      </c>
      <c r="AI4" s="92"/>
    </row>
    <row r="5" spans="1:35" x14ac:dyDescent="0.25">
      <c r="B5" s="93"/>
      <c r="C5" s="122"/>
      <c r="D5" s="122"/>
      <c r="E5" s="122"/>
      <c r="F5" s="122"/>
      <c r="G5" s="122"/>
      <c r="H5" s="122"/>
      <c r="I5" s="122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5"/>
      <c r="AH5" s="94"/>
      <c r="AI5" s="92"/>
    </row>
    <row r="6" spans="1:35" x14ac:dyDescent="0.25">
      <c r="B6" s="96" t="s">
        <v>260</v>
      </c>
      <c r="C6" s="97">
        <f t="shared" ref="C6:H6" si="1">+C9+C17+C18+C19</f>
        <v>57576</v>
      </c>
      <c r="D6" s="97">
        <f t="shared" si="1"/>
        <v>111224</v>
      </c>
      <c r="E6" s="97">
        <f t="shared" si="1"/>
        <v>128762</v>
      </c>
      <c r="F6" s="97">
        <f t="shared" si="1"/>
        <v>139220</v>
      </c>
      <c r="G6" s="97">
        <f t="shared" si="1"/>
        <v>143797</v>
      </c>
      <c r="H6" s="97">
        <f t="shared" si="1"/>
        <v>171753</v>
      </c>
      <c r="I6" s="97">
        <f>+I9+I17+I18+I19</f>
        <v>188602</v>
      </c>
      <c r="J6" s="97">
        <f>+J9+J17+J18+J19</f>
        <v>187060</v>
      </c>
      <c r="K6" s="97">
        <f t="shared" ref="K6:AH6" si="2">+K9+K17+K18+K19</f>
        <v>216266</v>
      </c>
      <c r="L6" s="97">
        <f t="shared" si="2"/>
        <v>254348</v>
      </c>
      <c r="M6" s="97">
        <f t="shared" si="2"/>
        <v>304958</v>
      </c>
      <c r="N6" s="97">
        <f t="shared" si="2"/>
        <v>366152</v>
      </c>
      <c r="O6" s="97">
        <f t="shared" si="2"/>
        <v>473512</v>
      </c>
      <c r="P6" s="97">
        <f t="shared" si="2"/>
        <v>593146.55000000005</v>
      </c>
      <c r="Q6" s="97">
        <f t="shared" si="2"/>
        <v>605298</v>
      </c>
      <c r="R6" s="97">
        <f t="shared" si="2"/>
        <v>624527</v>
      </c>
      <c r="S6" s="97">
        <f t="shared" si="2"/>
        <v>793072</v>
      </c>
      <c r="T6" s="97">
        <f t="shared" si="2"/>
        <v>889177</v>
      </c>
      <c r="U6" s="97">
        <f t="shared" si="2"/>
        <v>1036235</v>
      </c>
      <c r="V6" s="97">
        <f t="shared" si="2"/>
        <v>1138734</v>
      </c>
      <c r="W6" s="97">
        <f t="shared" si="2"/>
        <v>1244885</v>
      </c>
      <c r="X6" s="97">
        <f t="shared" si="2"/>
        <v>1455648</v>
      </c>
      <c r="Y6" s="97">
        <f t="shared" si="2"/>
        <v>1715822</v>
      </c>
      <c r="Z6" s="97">
        <f t="shared" si="2"/>
        <v>1919009</v>
      </c>
      <c r="AA6" s="97">
        <f t="shared" si="2"/>
        <v>2080203</v>
      </c>
      <c r="AB6" s="97">
        <f t="shared" si="2"/>
        <v>2010059.3299999998</v>
      </c>
      <c r="AC6" s="97">
        <f t="shared" si="2"/>
        <v>2027102</v>
      </c>
      <c r="AD6" s="97">
        <f t="shared" si="2"/>
        <v>2709315</v>
      </c>
      <c r="AE6" s="97">
        <f t="shared" si="2"/>
        <v>3054192</v>
      </c>
      <c r="AF6" s="97">
        <f t="shared" si="2"/>
        <v>3465517.82</v>
      </c>
      <c r="AG6" s="98">
        <f t="shared" si="2"/>
        <v>3795225</v>
      </c>
      <c r="AH6" s="97">
        <f t="shared" si="2"/>
        <v>4270233</v>
      </c>
      <c r="AI6" s="92"/>
    </row>
    <row r="7" spans="1:35" x14ac:dyDescent="0.25">
      <c r="B7" s="56" t="s">
        <v>261</v>
      </c>
      <c r="C7" s="99">
        <v>5335</v>
      </c>
      <c r="D7">
        <v>16487</v>
      </c>
      <c r="E7">
        <v>18567</v>
      </c>
      <c r="F7">
        <v>20016</v>
      </c>
      <c r="G7">
        <v>24529</v>
      </c>
      <c r="H7" s="99">
        <v>30692</v>
      </c>
      <c r="I7" s="99">
        <v>35696</v>
      </c>
      <c r="J7" s="99">
        <v>36609</v>
      </c>
      <c r="K7" s="99">
        <v>46172</v>
      </c>
      <c r="L7" s="99">
        <v>63562</v>
      </c>
      <c r="M7" s="99">
        <v>82680</v>
      </c>
      <c r="N7" s="99">
        <v>101277</v>
      </c>
      <c r="O7" s="99">
        <v>144318</v>
      </c>
      <c r="P7" s="99">
        <v>192911</v>
      </c>
      <c r="Q7" s="99">
        <v>213395</v>
      </c>
      <c r="R7" s="99">
        <v>244725</v>
      </c>
      <c r="S7" s="99">
        <v>298688</v>
      </c>
      <c r="T7" s="99">
        <v>322816</v>
      </c>
      <c r="U7" s="99">
        <v>356326</v>
      </c>
      <c r="V7" s="99">
        <v>394678</v>
      </c>
      <c r="W7" s="99">
        <v>428925</v>
      </c>
      <c r="X7" s="99">
        <v>453228</v>
      </c>
      <c r="Y7" s="99">
        <v>484924</v>
      </c>
      <c r="Z7" s="99">
        <v>571202</v>
      </c>
      <c r="AA7" s="99">
        <v>663572</v>
      </c>
      <c r="AB7" s="99">
        <v>556875.55000000005</v>
      </c>
      <c r="AC7" s="99">
        <f>457719+12</f>
        <v>457731</v>
      </c>
      <c r="AD7" s="99">
        <f>712037+13</f>
        <v>712050</v>
      </c>
      <c r="AE7" s="99">
        <v>825834</v>
      </c>
      <c r="AF7" s="99">
        <v>911055</v>
      </c>
      <c r="AG7" s="100">
        <v>986767</v>
      </c>
      <c r="AH7" s="99">
        <v>1082000</v>
      </c>
      <c r="AI7" s="92"/>
    </row>
    <row r="8" spans="1:35" x14ac:dyDescent="0.25">
      <c r="B8" s="56" t="s">
        <v>262</v>
      </c>
      <c r="C8" s="99">
        <f>5371+3+231+3-1+82</f>
        <v>5689</v>
      </c>
      <c r="D8" s="120">
        <v>17076</v>
      </c>
      <c r="E8" s="120">
        <v>20324</v>
      </c>
      <c r="F8" s="120">
        <v>28258</v>
      </c>
      <c r="G8" s="120">
        <v>22071</v>
      </c>
      <c r="H8" s="99">
        <f>25654+1212+272-1+133-3</f>
        <v>27267</v>
      </c>
      <c r="I8" s="99">
        <f>31764+1+414+299+132</f>
        <v>32610</v>
      </c>
      <c r="J8" s="99">
        <f>32004+1+189+259+1+135-1</f>
        <v>32588</v>
      </c>
      <c r="K8" s="99">
        <f>36858+2-275+171+154-2</f>
        <v>36908</v>
      </c>
      <c r="L8" s="99">
        <f>41379-46+50+136+1</f>
        <v>41520</v>
      </c>
      <c r="M8" s="99">
        <f>49258+1+50+35+145+2+590</f>
        <v>50081</v>
      </c>
      <c r="N8" s="99">
        <f>55976+5+13+4775+31-1+250+2+2559+321</f>
        <v>63931</v>
      </c>
      <c r="O8" s="99">
        <f>75081+2+5+5316+62+2+240+4+4645+507</f>
        <v>85864</v>
      </c>
      <c r="P8" s="99">
        <f>102644.05+4.59+2.6+7098.32+37.84+0.3+340.32+1.58+8576.07+585.88</f>
        <v>119291.55000000002</v>
      </c>
      <c r="Q8" s="99">
        <f>106046+14936</f>
        <v>120982</v>
      </c>
      <c r="R8" s="99">
        <f>132315+506</f>
        <v>132821</v>
      </c>
      <c r="S8" s="99">
        <f>146587+687</f>
        <v>147274</v>
      </c>
      <c r="T8" s="99">
        <f>170343+788</f>
        <v>171131</v>
      </c>
      <c r="U8" s="99">
        <f>201487+846</f>
        <v>202333</v>
      </c>
      <c r="V8" s="99">
        <f>242857+1008</f>
        <v>243865</v>
      </c>
      <c r="W8" s="99">
        <f>265733+1086</f>
        <v>266819</v>
      </c>
      <c r="X8" s="99">
        <f>287637+1080</f>
        <v>288717</v>
      </c>
      <c r="Y8" s="99">
        <f>364604+185</f>
        <v>364789</v>
      </c>
      <c r="Z8" s="99">
        <f>430772+63</f>
        <v>430835</v>
      </c>
      <c r="AA8" s="99">
        <f>461654+11528</f>
        <v>473182</v>
      </c>
      <c r="AB8" s="99">
        <f>492653.71+19.81</f>
        <v>492673.52</v>
      </c>
      <c r="AC8" s="99">
        <v>487144</v>
      </c>
      <c r="AD8" s="99">
        <v>696243</v>
      </c>
      <c r="AE8" s="99">
        <f>833260-9</f>
        <v>833251</v>
      </c>
      <c r="AF8" s="99">
        <v>1045179</v>
      </c>
      <c r="AG8" s="100">
        <f>1182964+52197+9</f>
        <v>1235170</v>
      </c>
      <c r="AH8" s="99">
        <v>1438000</v>
      </c>
      <c r="AI8" s="92"/>
    </row>
    <row r="9" spans="1:35" x14ac:dyDescent="0.25">
      <c r="B9" s="96" t="s">
        <v>263</v>
      </c>
      <c r="C9" s="97">
        <f>C7+C8</f>
        <v>11024</v>
      </c>
      <c r="D9" s="97">
        <f>D7+D8</f>
        <v>33563</v>
      </c>
      <c r="E9" s="97">
        <f>E7+E8</f>
        <v>38891</v>
      </c>
      <c r="F9" s="97">
        <f>F7+F8</f>
        <v>48274</v>
      </c>
      <c r="G9" s="97">
        <f>G7+G8</f>
        <v>46600</v>
      </c>
      <c r="H9" s="97">
        <f t="shared" ref="H9:AH9" si="3">SUM(H7,H8)</f>
        <v>57959</v>
      </c>
      <c r="I9" s="97">
        <f t="shared" si="3"/>
        <v>68306</v>
      </c>
      <c r="J9" s="97">
        <f t="shared" si="3"/>
        <v>69197</v>
      </c>
      <c r="K9" s="97">
        <f t="shared" si="3"/>
        <v>83080</v>
      </c>
      <c r="L9" s="97">
        <f t="shared" si="3"/>
        <v>105082</v>
      </c>
      <c r="M9" s="97">
        <f t="shared" si="3"/>
        <v>132761</v>
      </c>
      <c r="N9" s="97">
        <f t="shared" si="3"/>
        <v>165208</v>
      </c>
      <c r="O9" s="97">
        <f t="shared" si="3"/>
        <v>230182</v>
      </c>
      <c r="P9" s="97">
        <f t="shared" si="3"/>
        <v>312202.55000000005</v>
      </c>
      <c r="Q9" s="97">
        <f t="shared" si="3"/>
        <v>334377</v>
      </c>
      <c r="R9" s="97">
        <f t="shared" si="3"/>
        <v>377546</v>
      </c>
      <c r="S9" s="97">
        <f t="shared" si="3"/>
        <v>445962</v>
      </c>
      <c r="T9" s="97">
        <f t="shared" si="3"/>
        <v>493947</v>
      </c>
      <c r="U9" s="97">
        <f t="shared" si="3"/>
        <v>558659</v>
      </c>
      <c r="V9" s="97">
        <f t="shared" si="3"/>
        <v>638543</v>
      </c>
      <c r="W9" s="97">
        <f t="shared" si="3"/>
        <v>695744</v>
      </c>
      <c r="X9" s="97">
        <f t="shared" si="3"/>
        <v>741945</v>
      </c>
      <c r="Y9" s="97">
        <f t="shared" si="3"/>
        <v>849713</v>
      </c>
      <c r="Z9" s="97">
        <f t="shared" si="3"/>
        <v>1002037</v>
      </c>
      <c r="AA9" s="97">
        <f t="shared" si="3"/>
        <v>1136754</v>
      </c>
      <c r="AB9" s="97">
        <f t="shared" si="3"/>
        <v>1049549.07</v>
      </c>
      <c r="AC9" s="97">
        <f t="shared" si="3"/>
        <v>944875</v>
      </c>
      <c r="AD9" s="97">
        <f t="shared" si="3"/>
        <v>1408293</v>
      </c>
      <c r="AE9" s="97">
        <f>SUM(AE7,AE8)</f>
        <v>1659085</v>
      </c>
      <c r="AF9" s="97">
        <f t="shared" si="3"/>
        <v>1956234</v>
      </c>
      <c r="AG9" s="98">
        <f t="shared" si="3"/>
        <v>2221937</v>
      </c>
      <c r="AH9" s="97">
        <f t="shared" si="3"/>
        <v>2520000</v>
      </c>
      <c r="AI9" s="92"/>
    </row>
    <row r="10" spans="1:35" x14ac:dyDescent="0.25">
      <c r="B10" s="56"/>
      <c r="C10" s="94"/>
      <c r="D10" s="94"/>
      <c r="E10" s="94"/>
      <c r="F10" s="94"/>
      <c r="G10" s="94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2"/>
      <c r="AH10" s="101"/>
      <c r="AI10" s="92"/>
    </row>
    <row r="11" spans="1:35" x14ac:dyDescent="0.25">
      <c r="B11" s="56" t="s">
        <v>264</v>
      </c>
      <c r="C11" s="99">
        <v>20644</v>
      </c>
      <c r="D11" s="120">
        <v>35757</v>
      </c>
      <c r="E11" s="120">
        <v>42851</v>
      </c>
      <c r="F11" s="120">
        <v>40193</v>
      </c>
      <c r="G11" s="120">
        <v>40668</v>
      </c>
      <c r="H11" s="99">
        <v>48420</v>
      </c>
      <c r="I11" s="99">
        <v>47542</v>
      </c>
      <c r="J11" s="99">
        <v>40268</v>
      </c>
      <c r="K11" s="99">
        <v>44852</v>
      </c>
      <c r="L11" s="99">
        <v>48629</v>
      </c>
      <c r="M11" s="99">
        <v>57611</v>
      </c>
      <c r="N11" s="99">
        <v>65067</v>
      </c>
      <c r="O11" s="99">
        <v>86327</v>
      </c>
      <c r="P11" s="99">
        <v>104119</v>
      </c>
      <c r="Q11" s="99">
        <v>99879</v>
      </c>
      <c r="R11" s="99">
        <v>83324</v>
      </c>
      <c r="S11" s="99">
        <v>135813</v>
      </c>
      <c r="T11" s="99">
        <v>149328</v>
      </c>
      <c r="U11" s="99">
        <v>165346</v>
      </c>
      <c r="V11" s="99">
        <v>172085</v>
      </c>
      <c r="W11" s="99">
        <v>188016</v>
      </c>
      <c r="X11" s="99">
        <v>210338</v>
      </c>
      <c r="Y11" s="99">
        <v>225370</v>
      </c>
      <c r="Z11" s="99">
        <v>129030</v>
      </c>
      <c r="AA11" s="99">
        <v>117930</v>
      </c>
      <c r="AB11" s="99">
        <v>109282.54</v>
      </c>
      <c r="AC11" s="99">
        <v>134750</v>
      </c>
      <c r="AD11" s="99">
        <v>199728</v>
      </c>
      <c r="AE11" s="99">
        <v>213372</v>
      </c>
      <c r="AF11" s="99">
        <v>233119</v>
      </c>
      <c r="AG11" s="100">
        <v>232896</v>
      </c>
      <c r="AH11" s="99">
        <v>240000</v>
      </c>
      <c r="AI11" s="92"/>
    </row>
    <row r="12" spans="1:35" x14ac:dyDescent="0.25">
      <c r="B12" s="56" t="s">
        <v>265</v>
      </c>
      <c r="C12" s="99">
        <v>24514</v>
      </c>
      <c r="D12" s="120">
        <v>40187</v>
      </c>
      <c r="E12" s="120">
        <v>45008</v>
      </c>
      <c r="F12" s="120">
        <v>47962</v>
      </c>
      <c r="G12" s="120">
        <v>53246</v>
      </c>
      <c r="H12" s="99">
        <f>61902+982</f>
        <v>62884</v>
      </c>
      <c r="I12" s="99">
        <f>68526+1123</f>
        <v>69649</v>
      </c>
      <c r="J12" s="99">
        <f>72555+1193</f>
        <v>73748</v>
      </c>
      <c r="K12" s="99">
        <f>82310+72+1257</f>
        <v>83639</v>
      </c>
      <c r="L12" s="99">
        <f>90774+77+1237</f>
        <v>92088</v>
      </c>
      <c r="M12" s="99">
        <f>99125+108+334</f>
        <v>99567</v>
      </c>
      <c r="N12" s="99">
        <f>111226+121+350</f>
        <v>111697</v>
      </c>
      <c r="O12" s="99">
        <f>117613+165+364</f>
        <v>118142</v>
      </c>
      <c r="P12" s="99">
        <f>123611+129+460</f>
        <v>124200</v>
      </c>
      <c r="Q12" s="99">
        <v>108613</v>
      </c>
      <c r="R12" s="99">
        <v>103621</v>
      </c>
      <c r="S12" s="99">
        <v>138299</v>
      </c>
      <c r="T12" s="99">
        <v>145608</v>
      </c>
      <c r="U12" s="99">
        <v>176535</v>
      </c>
      <c r="V12" s="99">
        <v>170198</v>
      </c>
      <c r="W12" s="99">
        <v>189952</v>
      </c>
      <c r="X12" s="99">
        <v>288073</v>
      </c>
      <c r="Y12" s="99">
        <v>382094</v>
      </c>
      <c r="Z12" s="99">
        <v>259431</v>
      </c>
      <c r="AA12" s="99">
        <v>230998</v>
      </c>
      <c r="AB12" s="99">
        <v>239452.43</v>
      </c>
      <c r="AC12" s="99">
        <v>391749</v>
      </c>
      <c r="AD12" s="99">
        <v>394644</v>
      </c>
      <c r="AE12" s="99">
        <v>319000</v>
      </c>
      <c r="AF12" s="99">
        <v>305362</v>
      </c>
      <c r="AG12" s="100">
        <v>300253</v>
      </c>
      <c r="AH12" s="99">
        <v>317000</v>
      </c>
      <c r="AI12" s="92"/>
    </row>
    <row r="13" spans="1:35" x14ac:dyDescent="0.25">
      <c r="B13" s="56" t="s">
        <v>266</v>
      </c>
      <c r="C13" s="99"/>
      <c r="D13" s="120">
        <v>862</v>
      </c>
      <c r="E13" s="120">
        <v>1059</v>
      </c>
      <c r="F13" s="120">
        <v>1586</v>
      </c>
      <c r="G13" s="120">
        <v>1957</v>
      </c>
      <c r="H13" s="99">
        <v>2128</v>
      </c>
      <c r="I13" s="99">
        <v>2613</v>
      </c>
      <c r="J13" s="99">
        <v>3302</v>
      </c>
      <c r="K13" s="99">
        <v>4122</v>
      </c>
      <c r="L13" s="99">
        <v>7891</v>
      </c>
      <c r="M13" s="99">
        <v>14200</v>
      </c>
      <c r="N13" s="99">
        <v>23055</v>
      </c>
      <c r="O13" s="99">
        <v>37598</v>
      </c>
      <c r="P13" s="99">
        <v>51301</v>
      </c>
      <c r="Q13" s="99">
        <v>60941</v>
      </c>
      <c r="R13" s="99">
        <v>58422</v>
      </c>
      <c r="S13" s="99">
        <v>71016</v>
      </c>
      <c r="T13" s="99">
        <v>97509</v>
      </c>
      <c r="U13" s="99">
        <v>132601</v>
      </c>
      <c r="V13" s="99">
        <v>154778</v>
      </c>
      <c r="W13" s="99">
        <v>167969</v>
      </c>
      <c r="X13" s="99">
        <v>211414</v>
      </c>
      <c r="Y13" s="99">
        <v>254499</v>
      </c>
      <c r="Z13" s="99">
        <v>81228</v>
      </c>
      <c r="AA13" s="99">
        <v>6884</v>
      </c>
      <c r="AB13" s="99">
        <v>6029.11</v>
      </c>
      <c r="AC13" s="99">
        <v>1615</v>
      </c>
      <c r="AD13" s="99">
        <v>1012</v>
      </c>
      <c r="AE13" s="99">
        <v>431</v>
      </c>
      <c r="AF13" s="99">
        <v>424</v>
      </c>
      <c r="AG13" s="100">
        <v>-16</v>
      </c>
      <c r="AH13" s="99">
        <v>100</v>
      </c>
      <c r="AI13" s="92"/>
    </row>
    <row r="14" spans="1:35" x14ac:dyDescent="0.25">
      <c r="B14" s="103" t="s">
        <v>267</v>
      </c>
      <c r="C14" s="104"/>
      <c r="D14" s="104"/>
      <c r="E14" s="104"/>
      <c r="F14" s="104"/>
      <c r="G14" s="104"/>
      <c r="H14" s="105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>
        <v>203262</v>
      </c>
      <c r="AA14" s="104">
        <v>457535</v>
      </c>
      <c r="AB14" s="104">
        <v>494070.6</v>
      </c>
      <c r="AC14" s="104">
        <v>456334</v>
      </c>
      <c r="AD14" s="104">
        <v>591226</v>
      </c>
      <c r="AE14" s="104">
        <v>718523</v>
      </c>
      <c r="AF14" s="104">
        <v>820622.09</v>
      </c>
      <c r="AG14" s="106">
        <v>908980</v>
      </c>
      <c r="AH14" s="104">
        <v>1010890</v>
      </c>
      <c r="AI14" s="92"/>
    </row>
    <row r="15" spans="1:35" x14ac:dyDescent="0.25">
      <c r="B15" s="56" t="s">
        <v>268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>
        <v>176688</v>
      </c>
      <c r="AA15" s="99">
        <v>28947</v>
      </c>
      <c r="AB15" s="99">
        <v>9125.2099999999991</v>
      </c>
      <c r="AC15" s="99">
        <v>7251</v>
      </c>
      <c r="AD15" s="99">
        <v>2119</v>
      </c>
      <c r="AE15" s="99">
        <v>4748</v>
      </c>
      <c r="AF15" s="99">
        <v>-4850.43</v>
      </c>
      <c r="AG15" s="100">
        <v>-32995</v>
      </c>
      <c r="AH15" s="99">
        <v>0</v>
      </c>
      <c r="AI15" s="92"/>
    </row>
    <row r="16" spans="1:35" x14ac:dyDescent="0.25">
      <c r="B16" s="56" t="s">
        <v>269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>
        <v>62612</v>
      </c>
      <c r="AA16" s="99">
        <v>95081</v>
      </c>
      <c r="AB16" s="99">
        <v>95553.09</v>
      </c>
      <c r="AC16" s="99">
        <v>85192</v>
      </c>
      <c r="AD16" s="99">
        <v>104769</v>
      </c>
      <c r="AE16" s="99">
        <v>125862</v>
      </c>
      <c r="AF16" s="99">
        <v>141436.16</v>
      </c>
      <c r="AG16" s="100">
        <v>150506</v>
      </c>
      <c r="AH16" s="99">
        <v>167110</v>
      </c>
      <c r="AI16" s="92"/>
    </row>
    <row r="17" spans="2:35" x14ac:dyDescent="0.25">
      <c r="B17" s="96" t="s">
        <v>270</v>
      </c>
      <c r="C17" s="97">
        <f t="shared" ref="C17:G17" si="4">SUM(C11:C16)</f>
        <v>45158</v>
      </c>
      <c r="D17" s="97">
        <f>SUM(D11:D16)</f>
        <v>76806</v>
      </c>
      <c r="E17" s="97">
        <f t="shared" si="4"/>
        <v>88918</v>
      </c>
      <c r="F17" s="97">
        <f t="shared" si="4"/>
        <v>89741</v>
      </c>
      <c r="G17" s="97">
        <f t="shared" si="4"/>
        <v>95871</v>
      </c>
      <c r="H17" s="97">
        <f t="shared" ref="H17:AH17" si="5">SUM(H11:H16)</f>
        <v>113432</v>
      </c>
      <c r="I17" s="97">
        <f t="shared" si="5"/>
        <v>119804</v>
      </c>
      <c r="J17" s="97">
        <f t="shared" si="5"/>
        <v>117318</v>
      </c>
      <c r="K17" s="97">
        <f t="shared" si="5"/>
        <v>132613</v>
      </c>
      <c r="L17" s="97">
        <f t="shared" si="5"/>
        <v>148608</v>
      </c>
      <c r="M17" s="97">
        <f t="shared" si="5"/>
        <v>171378</v>
      </c>
      <c r="N17" s="97">
        <f t="shared" si="5"/>
        <v>199819</v>
      </c>
      <c r="O17" s="97">
        <f t="shared" si="5"/>
        <v>242067</v>
      </c>
      <c r="P17" s="97">
        <f t="shared" si="5"/>
        <v>279620</v>
      </c>
      <c r="Q17" s="97">
        <f t="shared" si="5"/>
        <v>269433</v>
      </c>
      <c r="R17" s="97">
        <f t="shared" si="5"/>
        <v>245367</v>
      </c>
      <c r="S17" s="97">
        <f t="shared" si="5"/>
        <v>345128</v>
      </c>
      <c r="T17" s="97">
        <f t="shared" si="5"/>
        <v>392445</v>
      </c>
      <c r="U17" s="97">
        <f t="shared" si="5"/>
        <v>474482</v>
      </c>
      <c r="V17" s="97">
        <f t="shared" si="5"/>
        <v>497061</v>
      </c>
      <c r="W17" s="97">
        <f t="shared" si="5"/>
        <v>545937</v>
      </c>
      <c r="X17" s="97">
        <f t="shared" si="5"/>
        <v>709825</v>
      </c>
      <c r="Y17" s="97">
        <f t="shared" si="5"/>
        <v>861963</v>
      </c>
      <c r="Z17" s="97">
        <f t="shared" si="5"/>
        <v>912251</v>
      </c>
      <c r="AA17" s="97">
        <f t="shared" si="5"/>
        <v>937375</v>
      </c>
      <c r="AB17" s="97">
        <f t="shared" si="5"/>
        <v>953512.97999999986</v>
      </c>
      <c r="AC17" s="97">
        <f t="shared" si="5"/>
        <v>1076891</v>
      </c>
      <c r="AD17" s="97">
        <f t="shared" si="5"/>
        <v>1293498</v>
      </c>
      <c r="AE17" s="97">
        <f t="shared" si="5"/>
        <v>1381936</v>
      </c>
      <c r="AF17" s="97">
        <f t="shared" si="5"/>
        <v>1496112.8199999998</v>
      </c>
      <c r="AG17" s="98">
        <f t="shared" si="5"/>
        <v>1559624</v>
      </c>
      <c r="AH17" s="97">
        <f t="shared" si="5"/>
        <v>1735100</v>
      </c>
      <c r="AI17" s="92"/>
    </row>
    <row r="18" spans="2:35" x14ac:dyDescent="0.25">
      <c r="B18" s="107" t="s">
        <v>271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>
        <v>1635</v>
      </c>
      <c r="AA18" s="99">
        <v>2407</v>
      </c>
      <c r="AB18" s="99">
        <v>3034.98</v>
      </c>
      <c r="AC18" s="99">
        <v>2421</v>
      </c>
      <c r="AD18" s="99">
        <v>4298.9399999999996</v>
      </c>
      <c r="AE18" s="99">
        <v>4768</v>
      </c>
      <c r="AF18" s="99">
        <v>5497.16</v>
      </c>
      <c r="AG18" s="100">
        <v>5094</v>
      </c>
      <c r="AH18" s="99">
        <v>5355</v>
      </c>
      <c r="AI18" s="92"/>
    </row>
    <row r="19" spans="2:35" x14ac:dyDescent="0.25">
      <c r="B19" s="107" t="s">
        <v>272</v>
      </c>
      <c r="C19" s="99">
        <f>276+1118</f>
        <v>1394</v>
      </c>
      <c r="D19" s="99">
        <v>855</v>
      </c>
      <c r="E19" s="99">
        <v>953</v>
      </c>
      <c r="F19" s="99">
        <v>1205</v>
      </c>
      <c r="G19" s="99">
        <v>1326</v>
      </c>
      <c r="H19" s="99">
        <v>362</v>
      </c>
      <c r="I19" s="99">
        <f>467+25</f>
        <v>492</v>
      </c>
      <c r="J19" s="99">
        <v>545</v>
      </c>
      <c r="K19" s="99">
        <v>573</v>
      </c>
      <c r="L19" s="99">
        <v>658</v>
      </c>
      <c r="M19" s="99">
        <v>819</v>
      </c>
      <c r="N19" s="99">
        <v>1125</v>
      </c>
      <c r="O19" s="99">
        <v>1263</v>
      </c>
      <c r="P19" s="99">
        <v>1324</v>
      </c>
      <c r="Q19" s="99">
        <v>1488</v>
      </c>
      <c r="R19" s="99">
        <v>1614</v>
      </c>
      <c r="S19" s="99">
        <v>1982</v>
      </c>
      <c r="T19" s="99">
        <v>2785</v>
      </c>
      <c r="U19" s="99">
        <v>3094</v>
      </c>
      <c r="V19" s="99">
        <v>3130</v>
      </c>
      <c r="W19" s="99">
        <v>3204</v>
      </c>
      <c r="X19" s="99">
        <v>3878</v>
      </c>
      <c r="Y19" s="99">
        <v>4146</v>
      </c>
      <c r="Z19" s="99">
        <f>4721-Z18</f>
        <v>3086</v>
      </c>
      <c r="AA19" s="99">
        <v>3667</v>
      </c>
      <c r="AB19" s="99">
        <v>3962.2999999999993</v>
      </c>
      <c r="AC19" s="99">
        <v>2915</v>
      </c>
      <c r="AD19" s="99">
        <v>3225.0600000000004</v>
      </c>
      <c r="AE19" s="99">
        <v>8403</v>
      </c>
      <c r="AF19" s="99">
        <v>7673.84</v>
      </c>
      <c r="AG19" s="100">
        <v>8570</v>
      </c>
      <c r="AH19" s="99">
        <v>9778</v>
      </c>
      <c r="AI19" s="92"/>
    </row>
    <row r="20" spans="2:35" x14ac:dyDescent="0.25">
      <c r="B20" s="107" t="s">
        <v>273</v>
      </c>
      <c r="C20" s="99">
        <v>14598</v>
      </c>
      <c r="D20" s="99">
        <v>29285</v>
      </c>
      <c r="E20" s="99">
        <v>35061</v>
      </c>
      <c r="F20" s="99">
        <v>43548</v>
      </c>
      <c r="G20" s="99">
        <v>39145</v>
      </c>
      <c r="H20" s="99">
        <v>43481</v>
      </c>
      <c r="I20" s="99">
        <v>51688</v>
      </c>
      <c r="J20" s="99">
        <v>52842</v>
      </c>
      <c r="K20" s="99">
        <v>56122</v>
      </c>
      <c r="L20" s="99">
        <v>65766</v>
      </c>
      <c r="M20" s="99">
        <v>78595</v>
      </c>
      <c r="N20" s="99">
        <v>94385</v>
      </c>
      <c r="O20" s="99">
        <v>120330</v>
      </c>
      <c r="P20" s="99">
        <v>151800</v>
      </c>
      <c r="Q20" s="99">
        <v>160179</v>
      </c>
      <c r="R20" s="99">
        <v>164832</v>
      </c>
      <c r="S20" s="99">
        <v>219303</v>
      </c>
      <c r="T20" s="99">
        <v>255414</v>
      </c>
      <c r="U20" s="99">
        <v>291547</v>
      </c>
      <c r="V20" s="99">
        <v>318230</v>
      </c>
      <c r="W20" s="99">
        <v>337808</v>
      </c>
      <c r="X20" s="99">
        <v>506193</v>
      </c>
      <c r="Y20" s="99">
        <v>608000</v>
      </c>
      <c r="Z20" s="99">
        <v>673005</v>
      </c>
      <c r="AA20" s="99">
        <v>761454</v>
      </c>
      <c r="AB20" s="99">
        <v>650677</v>
      </c>
      <c r="AC20" s="99">
        <v>594997</v>
      </c>
      <c r="AD20" s="99">
        <v>898392</v>
      </c>
      <c r="AE20" s="99">
        <v>948406</v>
      </c>
      <c r="AF20" s="99">
        <v>1129493.71</v>
      </c>
      <c r="AG20" s="100">
        <v>1286885</v>
      </c>
      <c r="AH20" s="99">
        <v>1422444.11</v>
      </c>
      <c r="AI20" s="92"/>
    </row>
    <row r="21" spans="2:35" x14ac:dyDescent="0.25">
      <c r="B21" s="107" t="s">
        <v>274</v>
      </c>
      <c r="C21" s="92"/>
      <c r="D21" s="92"/>
      <c r="E21" s="92"/>
      <c r="F21" s="92"/>
      <c r="G21" s="92"/>
      <c r="H21" s="92"/>
      <c r="I21" s="99">
        <v>257</v>
      </c>
      <c r="J21" s="99">
        <v>686</v>
      </c>
      <c r="K21" s="99">
        <v>1600</v>
      </c>
      <c r="L21" s="99">
        <v>1600</v>
      </c>
      <c r="M21" s="99">
        <v>1565</v>
      </c>
      <c r="N21" s="99">
        <v>2825</v>
      </c>
      <c r="O21" s="99">
        <v>2000</v>
      </c>
      <c r="P21" s="99">
        <v>1800</v>
      </c>
      <c r="Q21" s="99">
        <v>1800</v>
      </c>
      <c r="R21" s="99">
        <v>3160</v>
      </c>
      <c r="S21" s="99">
        <v>3900.01</v>
      </c>
      <c r="T21" s="99">
        <v>3998</v>
      </c>
      <c r="U21" s="99">
        <v>2810</v>
      </c>
      <c r="V21" s="99">
        <v>4650</v>
      </c>
      <c r="W21" s="99">
        <v>3461</v>
      </c>
      <c r="X21" s="99">
        <v>5690</v>
      </c>
      <c r="Y21" s="99">
        <v>6450</v>
      </c>
      <c r="Z21" s="99">
        <v>3515</v>
      </c>
      <c r="AA21" s="99">
        <v>1800</v>
      </c>
      <c r="AB21" s="99">
        <v>2480</v>
      </c>
      <c r="AC21" s="99">
        <v>5820</v>
      </c>
      <c r="AD21" s="99">
        <v>6130</v>
      </c>
      <c r="AE21" s="99">
        <v>8000</v>
      </c>
      <c r="AF21" s="99">
        <v>8774.32</v>
      </c>
      <c r="AG21" s="100">
        <v>9455</v>
      </c>
      <c r="AH21" s="99">
        <v>10380</v>
      </c>
      <c r="AI21" s="92"/>
    </row>
    <row r="22" spans="2:35" x14ac:dyDescent="0.25">
      <c r="B22" s="93" t="s">
        <v>275</v>
      </c>
      <c r="C22" s="94">
        <f t="shared" ref="C22:AH22" si="6">+C6-C20-C21</f>
        <v>42978</v>
      </c>
      <c r="D22" s="94">
        <f t="shared" si="6"/>
        <v>81939</v>
      </c>
      <c r="E22" s="94">
        <f t="shared" si="6"/>
        <v>93701</v>
      </c>
      <c r="F22" s="94">
        <f t="shared" si="6"/>
        <v>95672</v>
      </c>
      <c r="G22" s="94">
        <f t="shared" si="6"/>
        <v>104652</v>
      </c>
      <c r="H22" s="94">
        <f t="shared" si="6"/>
        <v>128272</v>
      </c>
      <c r="I22" s="94">
        <f t="shared" si="6"/>
        <v>136657</v>
      </c>
      <c r="J22" s="94">
        <f t="shared" si="6"/>
        <v>133532</v>
      </c>
      <c r="K22" s="94">
        <f t="shared" si="6"/>
        <v>158544</v>
      </c>
      <c r="L22" s="94">
        <f t="shared" si="6"/>
        <v>186982</v>
      </c>
      <c r="M22" s="94">
        <f t="shared" si="6"/>
        <v>224798</v>
      </c>
      <c r="N22" s="94">
        <f t="shared" si="6"/>
        <v>268942</v>
      </c>
      <c r="O22" s="94">
        <f t="shared" si="6"/>
        <v>351182</v>
      </c>
      <c r="P22" s="94">
        <f t="shared" si="6"/>
        <v>439546.55000000005</v>
      </c>
      <c r="Q22" s="94">
        <f t="shared" si="6"/>
        <v>443319</v>
      </c>
      <c r="R22" s="94">
        <f t="shared" si="6"/>
        <v>456535</v>
      </c>
      <c r="S22" s="94">
        <f t="shared" si="6"/>
        <v>569868.99</v>
      </c>
      <c r="T22" s="94">
        <f t="shared" si="6"/>
        <v>629765</v>
      </c>
      <c r="U22" s="94">
        <f t="shared" si="6"/>
        <v>741878</v>
      </c>
      <c r="V22" s="94">
        <f t="shared" si="6"/>
        <v>815854</v>
      </c>
      <c r="W22" s="94">
        <f t="shared" si="6"/>
        <v>903616</v>
      </c>
      <c r="X22" s="94">
        <f t="shared" si="6"/>
        <v>943765</v>
      </c>
      <c r="Y22" s="94">
        <f t="shared" si="6"/>
        <v>1101372</v>
      </c>
      <c r="Z22" s="94">
        <f t="shared" si="6"/>
        <v>1242489</v>
      </c>
      <c r="AA22" s="94">
        <f t="shared" si="6"/>
        <v>1316949</v>
      </c>
      <c r="AB22" s="94">
        <f t="shared" si="6"/>
        <v>1356902.3299999998</v>
      </c>
      <c r="AC22" s="94">
        <f t="shared" si="6"/>
        <v>1426285</v>
      </c>
      <c r="AD22" s="94">
        <f t="shared" si="6"/>
        <v>1804793</v>
      </c>
      <c r="AE22" s="94">
        <f t="shared" si="6"/>
        <v>2097786</v>
      </c>
      <c r="AF22" s="94">
        <f t="shared" si="6"/>
        <v>2327249.79</v>
      </c>
      <c r="AG22" s="95">
        <f t="shared" si="6"/>
        <v>2498885</v>
      </c>
      <c r="AH22" s="94">
        <f t="shared" si="6"/>
        <v>2837408.8899999997</v>
      </c>
      <c r="AI22" s="92"/>
    </row>
    <row r="23" spans="2:35" x14ac:dyDescent="0.25">
      <c r="B23" s="92"/>
      <c r="C23" s="123"/>
      <c r="D23" s="123"/>
      <c r="E23" s="123"/>
      <c r="F23" s="123"/>
      <c r="G23" s="123"/>
      <c r="H23" s="123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92"/>
      <c r="AH23" s="92"/>
      <c r="AI23" s="92"/>
    </row>
    <row r="24" spans="2:35" x14ac:dyDescent="0.25">
      <c r="B24" s="93" t="s">
        <v>276</v>
      </c>
      <c r="C24" s="94">
        <f t="shared" ref="C24:H24" si="7">SUM(C26,C27,C31,C36,C37,C38,C43,C44)</f>
        <v>11976</v>
      </c>
      <c r="D24" s="94">
        <f t="shared" si="7"/>
        <v>28191</v>
      </c>
      <c r="E24" s="94">
        <f t="shared" si="7"/>
        <v>32578</v>
      </c>
      <c r="F24" s="94">
        <f t="shared" si="7"/>
        <v>38229</v>
      </c>
      <c r="G24" s="94">
        <f t="shared" si="7"/>
        <v>44833</v>
      </c>
      <c r="H24" s="94">
        <f t="shared" si="7"/>
        <v>53211</v>
      </c>
      <c r="I24" s="94">
        <f t="shared" ref="I24:AF24" si="8">SUM(I26,I27,I31,I36,I37,I38,I43,I44)</f>
        <v>55947</v>
      </c>
      <c r="J24" s="94">
        <f t="shared" si="8"/>
        <v>67774</v>
      </c>
      <c r="K24" s="94">
        <f t="shared" si="8"/>
        <v>72290</v>
      </c>
      <c r="L24" s="94">
        <f t="shared" si="8"/>
        <v>76831</v>
      </c>
      <c r="M24" s="94">
        <f t="shared" si="8"/>
        <v>81193</v>
      </c>
      <c r="N24" s="94">
        <f t="shared" si="8"/>
        <v>76813</v>
      </c>
      <c r="O24" s="94">
        <f t="shared" si="8"/>
        <v>83206</v>
      </c>
      <c r="P24" s="94">
        <f t="shared" si="8"/>
        <v>102318</v>
      </c>
      <c r="Q24" s="94">
        <f t="shared" si="8"/>
        <v>96941</v>
      </c>
      <c r="R24" s="94">
        <f t="shared" si="8"/>
        <v>119953.22</v>
      </c>
      <c r="S24" s="94">
        <f t="shared" si="8"/>
        <v>218603.6</v>
      </c>
      <c r="T24" s="94">
        <f t="shared" si="8"/>
        <v>121672</v>
      </c>
      <c r="U24" s="94">
        <f t="shared" si="8"/>
        <v>137355</v>
      </c>
      <c r="V24" s="94">
        <f t="shared" si="8"/>
        <v>198877</v>
      </c>
      <c r="W24" s="94">
        <f t="shared" si="8"/>
        <v>197886</v>
      </c>
      <c r="X24" s="94">
        <f t="shared" si="8"/>
        <v>251260</v>
      </c>
      <c r="Y24" s="94">
        <f t="shared" si="8"/>
        <v>272831</v>
      </c>
      <c r="Z24" s="94">
        <f t="shared" si="8"/>
        <v>192744</v>
      </c>
      <c r="AA24" s="94">
        <f t="shared" si="8"/>
        <v>235705</v>
      </c>
      <c r="AB24" s="94">
        <f t="shared" si="8"/>
        <v>327157</v>
      </c>
      <c r="AC24" s="94">
        <f t="shared" si="8"/>
        <v>207632</v>
      </c>
      <c r="AD24" s="94">
        <f t="shared" si="8"/>
        <v>365112</v>
      </c>
      <c r="AE24" s="94">
        <f t="shared" si="8"/>
        <v>285429</v>
      </c>
      <c r="AF24" s="94">
        <f t="shared" si="8"/>
        <v>401799.37999999995</v>
      </c>
      <c r="AG24" s="95">
        <v>537544</v>
      </c>
      <c r="AH24" s="94">
        <f>SUM(AH26,AH27,AH31,AH36,AH37,AH38,AH43,AH44)</f>
        <v>583000.00000000012</v>
      </c>
      <c r="AI24" s="92"/>
    </row>
    <row r="25" spans="2:35" x14ac:dyDescent="0.25">
      <c r="B25" s="93"/>
      <c r="C25" s="122"/>
      <c r="D25" s="122"/>
      <c r="E25" s="122"/>
      <c r="F25" s="122"/>
      <c r="G25" s="122"/>
      <c r="H25" s="122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2"/>
    </row>
    <row r="26" spans="2:35" x14ac:dyDescent="0.25">
      <c r="B26" s="56" t="s">
        <v>277</v>
      </c>
      <c r="C26" s="99">
        <v>306</v>
      </c>
      <c r="D26" s="121">
        <v>546</v>
      </c>
      <c r="E26" s="121">
        <v>414</v>
      </c>
      <c r="F26" s="121">
        <v>267</v>
      </c>
      <c r="G26" s="121">
        <v>271</v>
      </c>
      <c r="H26" s="99">
        <v>367</v>
      </c>
      <c r="I26" s="99">
        <v>247</v>
      </c>
      <c r="J26" s="99">
        <v>358</v>
      </c>
      <c r="K26" s="99">
        <v>274</v>
      </c>
      <c r="L26" s="99">
        <v>335</v>
      </c>
      <c r="M26" s="99">
        <v>290</v>
      </c>
      <c r="N26" s="99">
        <v>860</v>
      </c>
      <c r="O26" s="99">
        <v>78</v>
      </c>
      <c r="P26" s="99">
        <v>87</v>
      </c>
      <c r="Q26" s="99">
        <v>59</v>
      </c>
      <c r="R26" s="99">
        <v>113</v>
      </c>
      <c r="S26" s="99">
        <v>83.88</v>
      </c>
      <c r="T26" s="99">
        <v>129</v>
      </c>
      <c r="U26" s="99">
        <v>786</v>
      </c>
      <c r="V26" s="99">
        <v>884</v>
      </c>
      <c r="W26" s="99">
        <v>1394</v>
      </c>
      <c r="X26" s="99">
        <v>630</v>
      </c>
      <c r="Y26" s="99">
        <v>765</v>
      </c>
      <c r="Z26" s="99">
        <v>460</v>
      </c>
      <c r="AA26" s="99">
        <v>744</v>
      </c>
      <c r="AB26" s="99">
        <v>1041</v>
      </c>
      <c r="AC26" s="99">
        <v>1169</v>
      </c>
      <c r="AD26" s="99">
        <v>193</v>
      </c>
      <c r="AE26" s="99">
        <v>1128</v>
      </c>
      <c r="AF26" s="99">
        <v>1858.12</v>
      </c>
      <c r="AG26" s="100">
        <v>2056</v>
      </c>
      <c r="AH26" s="99">
        <v>2318.6799999999998</v>
      </c>
      <c r="AI26" s="92"/>
    </row>
    <row r="27" spans="2:35" x14ac:dyDescent="0.25">
      <c r="B27" s="56" t="s">
        <v>278</v>
      </c>
      <c r="C27" s="99">
        <v>8730</v>
      </c>
      <c r="D27" s="121">
        <v>18419</v>
      </c>
      <c r="E27" s="121">
        <v>22106</v>
      </c>
      <c r="F27" s="121">
        <v>25323</v>
      </c>
      <c r="G27" s="121">
        <v>30076</v>
      </c>
      <c r="H27" s="99">
        <f t="shared" ref="H27:Q27" si="9">H28+H29+H30</f>
        <v>33895</v>
      </c>
      <c r="I27" s="99">
        <f t="shared" si="9"/>
        <v>32811</v>
      </c>
      <c r="J27" s="99">
        <f t="shared" si="9"/>
        <v>35538</v>
      </c>
      <c r="K27" s="99">
        <f t="shared" si="9"/>
        <v>37622</v>
      </c>
      <c r="L27" s="99">
        <f t="shared" si="9"/>
        <v>38538</v>
      </c>
      <c r="M27" s="99">
        <f t="shared" si="9"/>
        <v>32387</v>
      </c>
      <c r="N27" s="99">
        <f t="shared" si="9"/>
        <v>22032</v>
      </c>
      <c r="O27" s="99">
        <f t="shared" si="9"/>
        <v>22524</v>
      </c>
      <c r="P27" s="99">
        <f t="shared" si="9"/>
        <v>21060</v>
      </c>
      <c r="Q27" s="99">
        <f t="shared" si="9"/>
        <v>20717</v>
      </c>
      <c r="R27" s="99">
        <v>21756</v>
      </c>
      <c r="S27" s="99">
        <v>19733.55</v>
      </c>
      <c r="T27" s="99">
        <v>20252</v>
      </c>
      <c r="U27" s="99">
        <v>20761</v>
      </c>
      <c r="V27" s="99">
        <v>21868</v>
      </c>
      <c r="W27" s="99">
        <v>23804</v>
      </c>
      <c r="X27" s="99">
        <v>25379</v>
      </c>
      <c r="Y27" s="99">
        <v>16229</v>
      </c>
      <c r="Z27" s="99">
        <v>13574</v>
      </c>
      <c r="AA27" s="99">
        <v>12145</v>
      </c>
      <c r="AB27" s="99">
        <v>12349</v>
      </c>
      <c r="AC27" s="99">
        <v>17113</v>
      </c>
      <c r="AD27" s="99">
        <v>21874</v>
      </c>
      <c r="AE27" s="99">
        <v>27852</v>
      </c>
      <c r="AF27" s="99">
        <v>38260.61</v>
      </c>
      <c r="AG27" s="100">
        <v>41223.47</v>
      </c>
      <c r="AH27" s="99">
        <v>47737.98</v>
      </c>
      <c r="AI27" s="92"/>
    </row>
    <row r="28" spans="2:35" x14ac:dyDescent="0.25">
      <c r="B28" s="109" t="s">
        <v>279</v>
      </c>
      <c r="C28" s="110">
        <v>5174</v>
      </c>
      <c r="D28" s="121">
        <v>13002</v>
      </c>
      <c r="E28" s="121">
        <v>15163</v>
      </c>
      <c r="F28" s="121">
        <v>17807</v>
      </c>
      <c r="G28" s="121">
        <v>21242</v>
      </c>
      <c r="H28" s="110">
        <v>25445</v>
      </c>
      <c r="I28" s="110">
        <v>26970</v>
      </c>
      <c r="J28" s="110">
        <v>28253</v>
      </c>
      <c r="K28" s="110">
        <v>29600</v>
      </c>
      <c r="L28" s="110">
        <v>28641</v>
      </c>
      <c r="M28" s="110">
        <v>22988</v>
      </c>
      <c r="N28" s="110">
        <v>12780</v>
      </c>
      <c r="O28" s="110">
        <v>12691</v>
      </c>
      <c r="P28" s="110">
        <v>12174</v>
      </c>
      <c r="Q28" s="110">
        <v>12184</v>
      </c>
      <c r="R28" s="110">
        <v>11242</v>
      </c>
      <c r="S28" s="110">
        <f>10281.14+81.77</f>
        <v>10362.91</v>
      </c>
      <c r="T28" s="110">
        <v>10040</v>
      </c>
      <c r="U28" s="110">
        <v>9406</v>
      </c>
      <c r="V28" s="110">
        <v>8985</v>
      </c>
      <c r="W28" s="110">
        <v>8367</v>
      </c>
      <c r="X28" s="110">
        <v>7859</v>
      </c>
      <c r="Y28" s="110">
        <v>7608</v>
      </c>
      <c r="Z28" s="110">
        <v>7358</v>
      </c>
      <c r="AA28" s="110">
        <v>7403</v>
      </c>
      <c r="AB28" s="110">
        <v>7696</v>
      </c>
      <c r="AC28" s="110">
        <v>6317</v>
      </c>
      <c r="AD28" s="110">
        <v>6552</v>
      </c>
      <c r="AE28" s="110">
        <v>9702</v>
      </c>
      <c r="AF28" s="110">
        <v>13555.62</v>
      </c>
      <c r="AG28" s="110">
        <v>13981.86</v>
      </c>
      <c r="AH28" s="110">
        <v>17500</v>
      </c>
      <c r="AI28" s="92"/>
    </row>
    <row r="29" spans="2:35" x14ac:dyDescent="0.25">
      <c r="B29" s="109" t="s">
        <v>280</v>
      </c>
      <c r="C29" s="110">
        <v>938</v>
      </c>
      <c r="D29" s="121">
        <v>1239</v>
      </c>
      <c r="E29" s="121">
        <v>1482</v>
      </c>
      <c r="F29" s="121">
        <v>1464</v>
      </c>
      <c r="G29" s="121">
        <v>1716</v>
      </c>
      <c r="H29" s="110">
        <v>1864</v>
      </c>
      <c r="I29" s="110">
        <v>282</v>
      </c>
      <c r="J29" s="110">
        <v>1311</v>
      </c>
      <c r="K29" s="110">
        <v>2689</v>
      </c>
      <c r="L29" s="110">
        <v>3361</v>
      </c>
      <c r="M29" s="110">
        <v>3084</v>
      </c>
      <c r="N29" s="110">
        <v>3642</v>
      </c>
      <c r="O29" s="110">
        <v>4221</v>
      </c>
      <c r="P29" s="110">
        <v>4221</v>
      </c>
      <c r="Q29" s="110">
        <v>4692</v>
      </c>
      <c r="R29" s="110">
        <v>5543</v>
      </c>
      <c r="S29" s="110">
        <v>3905.84</v>
      </c>
      <c r="T29" s="110">
        <v>5630</v>
      </c>
      <c r="U29" s="110">
        <v>5349</v>
      </c>
      <c r="V29" s="110">
        <v>7983</v>
      </c>
      <c r="W29" s="110">
        <v>9148</v>
      </c>
      <c r="X29" s="110">
        <v>10145</v>
      </c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2"/>
    </row>
    <row r="30" spans="2:35" x14ac:dyDescent="0.25">
      <c r="B30" s="109" t="s">
        <v>281</v>
      </c>
      <c r="C30" s="110">
        <f>220+2398</f>
        <v>2618</v>
      </c>
      <c r="D30" s="110">
        <v>4178</v>
      </c>
      <c r="E30" s="110">
        <v>5461</v>
      </c>
      <c r="F30" s="110">
        <v>6052</v>
      </c>
      <c r="G30" s="110">
        <v>7118</v>
      </c>
      <c r="H30" s="110">
        <v>6586</v>
      </c>
      <c r="I30" s="110">
        <v>5559</v>
      </c>
      <c r="J30" s="110">
        <v>5974</v>
      </c>
      <c r="K30" s="110">
        <v>5333</v>
      </c>
      <c r="L30" s="110">
        <v>6536</v>
      </c>
      <c r="M30" s="110">
        <v>6315</v>
      </c>
      <c r="N30" s="110">
        <v>5610</v>
      </c>
      <c r="O30" s="110">
        <v>5612</v>
      </c>
      <c r="P30" s="110">
        <v>4665</v>
      </c>
      <c r="Q30" s="110">
        <v>3841</v>
      </c>
      <c r="R30" s="110">
        <f t="shared" ref="R30:AH30" si="10">R27-R28-R29</f>
        <v>4971</v>
      </c>
      <c r="S30" s="110">
        <f t="shared" si="10"/>
        <v>5464.7999999999993</v>
      </c>
      <c r="T30" s="110">
        <f t="shared" si="10"/>
        <v>4582</v>
      </c>
      <c r="U30" s="110">
        <f t="shared" si="10"/>
        <v>6006</v>
      </c>
      <c r="V30" s="110">
        <f t="shared" si="10"/>
        <v>4900</v>
      </c>
      <c r="W30" s="110">
        <f t="shared" si="10"/>
        <v>6289</v>
      </c>
      <c r="X30" s="110">
        <f t="shared" si="10"/>
        <v>7375</v>
      </c>
      <c r="Y30" s="110">
        <f t="shared" si="10"/>
        <v>8621</v>
      </c>
      <c r="Z30" s="110">
        <f t="shared" si="10"/>
        <v>6216</v>
      </c>
      <c r="AA30" s="110">
        <f t="shared" si="10"/>
        <v>4742</v>
      </c>
      <c r="AB30" s="110">
        <f t="shared" si="10"/>
        <v>4653</v>
      </c>
      <c r="AC30" s="110">
        <f t="shared" si="10"/>
        <v>10796</v>
      </c>
      <c r="AD30" s="110">
        <f t="shared" si="10"/>
        <v>15322</v>
      </c>
      <c r="AE30" s="110">
        <f t="shared" si="10"/>
        <v>18150</v>
      </c>
      <c r="AF30" s="110">
        <f t="shared" si="10"/>
        <v>24704.989999999998</v>
      </c>
      <c r="AG30" s="110">
        <f t="shared" si="10"/>
        <v>27241.61</v>
      </c>
      <c r="AH30" s="110">
        <f t="shared" si="10"/>
        <v>30237.980000000003</v>
      </c>
      <c r="AI30" s="92"/>
    </row>
    <row r="31" spans="2:35" x14ac:dyDescent="0.25">
      <c r="B31" s="56" t="s">
        <v>282</v>
      </c>
      <c r="C31" s="99">
        <v>774</v>
      </c>
      <c r="D31">
        <v>3248</v>
      </c>
      <c r="E31">
        <v>3854</v>
      </c>
      <c r="F31">
        <v>5181</v>
      </c>
      <c r="G31">
        <v>7584</v>
      </c>
      <c r="H31" s="99">
        <v>9553</v>
      </c>
      <c r="I31" s="99">
        <v>13575</v>
      </c>
      <c r="J31" s="99">
        <v>17290</v>
      </c>
      <c r="K31" s="99">
        <v>21230</v>
      </c>
      <c r="L31" s="99">
        <v>21160</v>
      </c>
      <c r="M31" s="99">
        <v>22939</v>
      </c>
      <c r="N31" s="99">
        <v>25451</v>
      </c>
      <c r="O31" s="99">
        <v>29310</v>
      </c>
      <c r="P31" s="99">
        <v>34500</v>
      </c>
      <c r="Q31" s="99">
        <v>38608</v>
      </c>
      <c r="R31" s="99">
        <v>50250</v>
      </c>
      <c r="S31" s="99">
        <v>47993</v>
      </c>
      <c r="T31" s="99">
        <v>50609</v>
      </c>
      <c r="U31" s="99">
        <v>53761</v>
      </c>
      <c r="V31" s="99">
        <v>90442</v>
      </c>
      <c r="W31" s="99">
        <v>89861</v>
      </c>
      <c r="X31" s="99">
        <v>112127</v>
      </c>
      <c r="Y31" s="99">
        <v>123017</v>
      </c>
      <c r="Z31" s="99">
        <v>91360</v>
      </c>
      <c r="AA31" s="99">
        <v>113421</v>
      </c>
      <c r="AB31" s="99">
        <v>186133</v>
      </c>
      <c r="AC31" s="99">
        <v>96878</v>
      </c>
      <c r="AD31" s="99">
        <v>160647</v>
      </c>
      <c r="AE31" s="99">
        <v>99922</v>
      </c>
      <c r="AF31" s="99">
        <v>170891</v>
      </c>
      <c r="AG31" s="100">
        <v>308422.87</v>
      </c>
      <c r="AH31" s="99">
        <v>325000</v>
      </c>
      <c r="AI31" s="92"/>
    </row>
    <row r="32" spans="2:35" x14ac:dyDescent="0.25">
      <c r="B32" s="109" t="s">
        <v>283</v>
      </c>
      <c r="C32" s="110">
        <v>210</v>
      </c>
      <c r="D32" s="110"/>
      <c r="E32" s="110"/>
      <c r="F32" s="110"/>
      <c r="G32" s="110"/>
      <c r="H32" s="110"/>
      <c r="I32" s="110"/>
      <c r="J32" s="110"/>
      <c r="K32" s="110">
        <v>10320</v>
      </c>
      <c r="L32" s="110">
        <v>8834</v>
      </c>
      <c r="M32" s="110">
        <v>5400</v>
      </c>
      <c r="N32" s="110">
        <v>5400</v>
      </c>
      <c r="O32" s="110">
        <v>8404</v>
      </c>
      <c r="P32" s="110">
        <v>11411</v>
      </c>
      <c r="Q32" s="110">
        <v>15011</v>
      </c>
      <c r="R32" s="110">
        <v>25009</v>
      </c>
      <c r="S32" s="110">
        <v>18759</v>
      </c>
      <c r="T32" s="110">
        <v>15009</v>
      </c>
      <c r="U32" s="110">
        <v>16010</v>
      </c>
      <c r="V32" s="110">
        <v>33010</v>
      </c>
      <c r="W32" s="110">
        <v>52679</v>
      </c>
      <c r="X32" s="110">
        <v>65897</v>
      </c>
      <c r="Y32" s="110">
        <v>65876</v>
      </c>
      <c r="Z32" s="110">
        <v>40659</v>
      </c>
      <c r="AA32" s="110">
        <v>68000</v>
      </c>
      <c r="AB32" s="110">
        <v>147987</v>
      </c>
      <c r="AC32" s="110">
        <v>57128</v>
      </c>
      <c r="AD32" s="110">
        <v>99122</v>
      </c>
      <c r="AE32" s="110">
        <v>30307</v>
      </c>
      <c r="AF32" s="110">
        <v>87416</v>
      </c>
      <c r="AG32" s="110">
        <v>210873.99</v>
      </c>
      <c r="AH32" s="110">
        <v>230000</v>
      </c>
      <c r="AI32" s="92"/>
    </row>
    <row r="33" spans="2:35" x14ac:dyDescent="0.25">
      <c r="B33" s="111" t="s">
        <v>284</v>
      </c>
      <c r="C33" s="110"/>
      <c r="D33" s="110"/>
      <c r="E33" s="110"/>
      <c r="F33" s="110"/>
      <c r="G33" s="110"/>
      <c r="H33" s="110"/>
      <c r="I33" s="110"/>
      <c r="J33" s="110"/>
      <c r="K33" s="110">
        <v>9665</v>
      </c>
      <c r="L33" s="110">
        <v>10386</v>
      </c>
      <c r="M33" s="110">
        <v>15798</v>
      </c>
      <c r="N33" s="110">
        <v>18511</v>
      </c>
      <c r="O33" s="110">
        <v>18874</v>
      </c>
      <c r="P33" s="110">
        <v>20712</v>
      </c>
      <c r="Q33" s="110">
        <v>19788</v>
      </c>
      <c r="R33" s="110">
        <v>20198</v>
      </c>
      <c r="S33" s="110">
        <v>24695</v>
      </c>
      <c r="T33" s="110">
        <v>29034</v>
      </c>
      <c r="U33" s="110">
        <v>30630</v>
      </c>
      <c r="V33" s="110">
        <v>47333</v>
      </c>
      <c r="W33" s="110">
        <v>32996</v>
      </c>
      <c r="X33" s="110">
        <v>39897</v>
      </c>
      <c r="Y33" s="110">
        <v>53195</v>
      </c>
      <c r="Z33" s="110">
        <v>46495</v>
      </c>
      <c r="AA33" s="110">
        <v>43049</v>
      </c>
      <c r="AB33" s="110">
        <v>35509</v>
      </c>
      <c r="AC33" s="110">
        <v>39497</v>
      </c>
      <c r="AD33" s="110">
        <v>59120</v>
      </c>
      <c r="AE33" s="110">
        <v>59735</v>
      </c>
      <c r="AF33" s="110">
        <v>63827</v>
      </c>
      <c r="AG33" s="110"/>
      <c r="AH33" s="110"/>
      <c r="AI33" s="92"/>
    </row>
    <row r="34" spans="2:35" x14ac:dyDescent="0.25">
      <c r="B34" s="111" t="s">
        <v>285</v>
      </c>
      <c r="C34" s="110"/>
      <c r="D34" s="110"/>
      <c r="E34" s="110"/>
      <c r="F34" s="110"/>
      <c r="G34" s="110"/>
      <c r="H34" s="110"/>
      <c r="I34" s="110"/>
      <c r="J34" s="110"/>
      <c r="K34" s="112">
        <v>670</v>
      </c>
      <c r="L34" s="110">
        <v>1310</v>
      </c>
      <c r="M34" s="110">
        <v>1072</v>
      </c>
      <c r="N34" s="112">
        <v>807</v>
      </c>
      <c r="O34" s="110">
        <v>1423</v>
      </c>
      <c r="P34" s="110">
        <v>1458</v>
      </c>
      <c r="Q34" s="110">
        <v>2944</v>
      </c>
      <c r="R34" s="110">
        <v>3981</v>
      </c>
      <c r="S34" s="110">
        <v>3354</v>
      </c>
      <c r="T34" s="110">
        <v>5029</v>
      </c>
      <c r="U34" s="110">
        <v>5656</v>
      </c>
      <c r="V34" s="110">
        <v>8184</v>
      </c>
      <c r="W34" s="110">
        <v>2456</v>
      </c>
      <c r="X34" s="110">
        <v>4214</v>
      </c>
      <c r="Y34" s="110">
        <v>1445</v>
      </c>
      <c r="Z34" s="110">
        <v>1826</v>
      </c>
      <c r="AA34" s="112">
        <v>108</v>
      </c>
      <c r="AB34" s="112">
        <v>0</v>
      </c>
      <c r="AC34" s="112">
        <v>0</v>
      </c>
      <c r="AD34" s="110">
        <v>2231</v>
      </c>
      <c r="AE34" s="110">
        <v>8738</v>
      </c>
      <c r="AF34" s="110">
        <v>13807</v>
      </c>
      <c r="AG34" s="110"/>
      <c r="AH34" s="110"/>
      <c r="AI34" s="92"/>
    </row>
    <row r="35" spans="2:35" x14ac:dyDescent="0.25">
      <c r="B35" s="111" t="s">
        <v>286</v>
      </c>
      <c r="C35" s="110">
        <v>564</v>
      </c>
      <c r="D35" s="110"/>
      <c r="E35" s="110"/>
      <c r="F35" s="110"/>
      <c r="G35" s="110"/>
      <c r="H35" s="110"/>
      <c r="I35" s="110"/>
      <c r="J35" s="110"/>
      <c r="K35" s="110">
        <f t="shared" ref="K35:AF35" si="11">K31-K32-K33-K34</f>
        <v>575</v>
      </c>
      <c r="L35" s="110">
        <f t="shared" si="11"/>
        <v>630</v>
      </c>
      <c r="M35" s="110">
        <f t="shared" si="11"/>
        <v>669</v>
      </c>
      <c r="N35" s="110">
        <f t="shared" si="11"/>
        <v>733</v>
      </c>
      <c r="O35" s="110">
        <f t="shared" si="11"/>
        <v>609</v>
      </c>
      <c r="P35" s="110">
        <f t="shared" si="11"/>
        <v>919</v>
      </c>
      <c r="Q35" s="110">
        <f t="shared" si="11"/>
        <v>865</v>
      </c>
      <c r="R35" s="110">
        <f t="shared" si="11"/>
        <v>1062</v>
      </c>
      <c r="S35" s="110">
        <f t="shared" si="11"/>
        <v>1185</v>
      </c>
      <c r="T35" s="110">
        <f t="shared" si="11"/>
        <v>1537</v>
      </c>
      <c r="U35" s="110">
        <f t="shared" si="11"/>
        <v>1465</v>
      </c>
      <c r="V35" s="110">
        <f t="shared" si="11"/>
        <v>1915</v>
      </c>
      <c r="W35" s="110">
        <f t="shared" si="11"/>
        <v>1730</v>
      </c>
      <c r="X35" s="110">
        <f t="shared" si="11"/>
        <v>2119</v>
      </c>
      <c r="Y35" s="110">
        <f t="shared" si="11"/>
        <v>2501</v>
      </c>
      <c r="Z35" s="110">
        <f t="shared" si="11"/>
        <v>2380</v>
      </c>
      <c r="AA35" s="110">
        <f t="shared" si="11"/>
        <v>2264</v>
      </c>
      <c r="AB35" s="110">
        <f t="shared" si="11"/>
        <v>2637</v>
      </c>
      <c r="AC35" s="110">
        <f t="shared" si="11"/>
        <v>253</v>
      </c>
      <c r="AD35" s="110">
        <f t="shared" si="11"/>
        <v>174</v>
      </c>
      <c r="AE35" s="110">
        <f t="shared" si="11"/>
        <v>1142</v>
      </c>
      <c r="AF35" s="110">
        <f t="shared" si="11"/>
        <v>5841</v>
      </c>
      <c r="AG35" s="110"/>
      <c r="AH35" s="110"/>
      <c r="AI35" s="92"/>
    </row>
    <row r="36" spans="2:35" x14ac:dyDescent="0.25">
      <c r="B36" s="56" t="s">
        <v>287</v>
      </c>
      <c r="C36" s="99">
        <v>506</v>
      </c>
      <c r="D36">
        <v>1242</v>
      </c>
      <c r="E36">
        <v>1300</v>
      </c>
      <c r="F36">
        <v>1661</v>
      </c>
      <c r="G36">
        <v>1918</v>
      </c>
      <c r="H36" s="99">
        <v>2274</v>
      </c>
      <c r="I36" s="99">
        <v>2675</v>
      </c>
      <c r="J36" s="99">
        <v>2738</v>
      </c>
      <c r="K36" s="99">
        <v>3508</v>
      </c>
      <c r="L36" s="99">
        <v>1804</v>
      </c>
      <c r="M36" s="99">
        <v>4330</v>
      </c>
      <c r="N36" s="99">
        <v>4706</v>
      </c>
      <c r="O36" s="99">
        <f>17481-12304+12304</f>
        <v>17481</v>
      </c>
      <c r="P36" s="99">
        <v>5164</v>
      </c>
      <c r="Q36" s="99">
        <v>7350</v>
      </c>
      <c r="R36" s="99">
        <v>12834</v>
      </c>
      <c r="S36" s="99">
        <v>9530.49</v>
      </c>
      <c r="T36" s="99">
        <v>7049</v>
      </c>
      <c r="U36" s="99">
        <v>10160</v>
      </c>
      <c r="V36" s="99">
        <v>11670</v>
      </c>
      <c r="W36" s="99">
        <v>13472</v>
      </c>
      <c r="X36" s="99">
        <v>14373</v>
      </c>
      <c r="Y36" s="99">
        <v>16091</v>
      </c>
      <c r="Z36" s="99">
        <v>17565</v>
      </c>
      <c r="AA36" s="99">
        <v>19542</v>
      </c>
      <c r="AB36" s="99">
        <v>20308</v>
      </c>
      <c r="AC36" s="99">
        <v>14072</v>
      </c>
      <c r="AD36" s="99">
        <v>39788</v>
      </c>
      <c r="AE36" s="99">
        <v>24323</v>
      </c>
      <c r="AF36" s="99">
        <v>27342.27</v>
      </c>
      <c r="AG36" s="100">
        <v>27307</v>
      </c>
      <c r="AH36" s="99">
        <v>33334.74</v>
      </c>
      <c r="AI36" s="92"/>
    </row>
    <row r="37" spans="2:35" x14ac:dyDescent="0.25">
      <c r="B37" s="56" t="s">
        <v>288</v>
      </c>
      <c r="C37" s="99">
        <v>65</v>
      </c>
      <c r="D37">
        <v>109</v>
      </c>
      <c r="E37">
        <v>126</v>
      </c>
      <c r="F37">
        <v>145</v>
      </c>
      <c r="G37">
        <v>135</v>
      </c>
      <c r="H37" s="99">
        <v>238</v>
      </c>
      <c r="I37" s="99">
        <v>361</v>
      </c>
      <c r="J37" s="99">
        <v>297</v>
      </c>
      <c r="K37" s="99">
        <v>424</v>
      </c>
      <c r="L37" s="99">
        <v>449</v>
      </c>
      <c r="M37" s="99">
        <v>451</v>
      </c>
      <c r="N37" s="99">
        <v>1615</v>
      </c>
      <c r="O37" s="99">
        <v>438</v>
      </c>
      <c r="P37" s="99">
        <v>595</v>
      </c>
      <c r="Q37" s="99">
        <v>503</v>
      </c>
      <c r="R37" s="99">
        <v>672</v>
      </c>
      <c r="S37" s="99">
        <v>771.08</v>
      </c>
      <c r="T37" s="99">
        <v>948</v>
      </c>
      <c r="U37" s="99">
        <v>4766</v>
      </c>
      <c r="V37" s="99">
        <v>1264</v>
      </c>
      <c r="W37" s="99">
        <v>1675</v>
      </c>
      <c r="X37" s="99">
        <v>4331</v>
      </c>
      <c r="Y37" s="99">
        <v>11928</v>
      </c>
      <c r="Z37" s="99">
        <v>2944</v>
      </c>
      <c r="AA37" s="99">
        <v>2998</v>
      </c>
      <c r="AB37" s="99">
        <v>3404</v>
      </c>
      <c r="AC37" s="99">
        <v>3790</v>
      </c>
      <c r="AD37" s="99">
        <v>4761</v>
      </c>
      <c r="AE37" s="99">
        <v>6888</v>
      </c>
      <c r="AF37" s="99">
        <v>7669.8</v>
      </c>
      <c r="AG37" s="100">
        <v>6754.39</v>
      </c>
      <c r="AH37" s="99">
        <v>11187.46</v>
      </c>
      <c r="AI37" s="92"/>
    </row>
    <row r="38" spans="2:35" x14ac:dyDescent="0.25">
      <c r="B38" s="56" t="s">
        <v>289</v>
      </c>
      <c r="C38" s="99">
        <v>860</v>
      </c>
      <c r="D38">
        <v>3245</v>
      </c>
      <c r="E38">
        <v>3317</v>
      </c>
      <c r="F38">
        <v>4309</v>
      </c>
      <c r="G38">
        <v>3495</v>
      </c>
      <c r="H38" s="99">
        <v>5364</v>
      </c>
      <c r="I38" s="99">
        <v>5018</v>
      </c>
      <c r="J38" s="99">
        <v>9280</v>
      </c>
      <c r="K38" s="99">
        <v>6806</v>
      </c>
      <c r="L38" s="99">
        <v>11741</v>
      </c>
      <c r="M38" s="99">
        <v>17479</v>
      </c>
      <c r="N38" s="99">
        <v>18335</v>
      </c>
      <c r="O38" s="99">
        <v>10089</v>
      </c>
      <c r="P38" s="99">
        <v>37378</v>
      </c>
      <c r="Q38" s="99">
        <v>26113</v>
      </c>
      <c r="R38" s="99">
        <v>29969.22</v>
      </c>
      <c r="S38" s="99">
        <v>136722.01</v>
      </c>
      <c r="T38" s="99">
        <v>38708</v>
      </c>
      <c r="U38" s="99">
        <v>43693</v>
      </c>
      <c r="V38" s="99">
        <v>67657</v>
      </c>
      <c r="W38" s="99">
        <v>64718</v>
      </c>
      <c r="X38" s="99">
        <v>91001</v>
      </c>
      <c r="Y38" s="99">
        <v>101697</v>
      </c>
      <c r="Z38" s="99">
        <v>61369</v>
      </c>
      <c r="AA38" s="99">
        <v>83902</v>
      </c>
      <c r="AB38" s="99">
        <v>101787</v>
      </c>
      <c r="AC38" s="99">
        <v>71260</v>
      </c>
      <c r="AD38" s="99">
        <v>134798</v>
      </c>
      <c r="AE38" s="99">
        <v>121238</v>
      </c>
      <c r="AF38" s="99">
        <v>151699.18</v>
      </c>
      <c r="AG38" s="100">
        <v>148298.51</v>
      </c>
      <c r="AH38" s="99">
        <v>158827.43</v>
      </c>
      <c r="AI38" s="92"/>
    </row>
    <row r="39" spans="2:35" x14ac:dyDescent="0.25">
      <c r="B39" s="109" t="s">
        <v>290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>
        <v>10331.19</v>
      </c>
      <c r="S39" s="110">
        <v>9026.43</v>
      </c>
      <c r="T39" s="110">
        <v>12580</v>
      </c>
      <c r="U39" s="110">
        <v>14806</v>
      </c>
      <c r="V39" s="110">
        <v>16524</v>
      </c>
      <c r="W39" s="110">
        <v>14480</v>
      </c>
      <c r="X39" s="110">
        <v>9491</v>
      </c>
      <c r="Y39" s="110">
        <v>10797</v>
      </c>
      <c r="Z39" s="110">
        <v>10878</v>
      </c>
      <c r="AA39" s="110">
        <v>14197</v>
      </c>
      <c r="AB39" s="110">
        <v>11841</v>
      </c>
      <c r="AC39" s="110">
        <v>6662</v>
      </c>
      <c r="AD39" s="110">
        <v>20036</v>
      </c>
      <c r="AE39" s="110">
        <v>19785</v>
      </c>
      <c r="AF39" s="110">
        <v>17352.349999999999</v>
      </c>
      <c r="AG39" s="110">
        <v>14277.33</v>
      </c>
      <c r="AH39" s="110">
        <v>21195.43</v>
      </c>
      <c r="AI39" s="92"/>
    </row>
    <row r="40" spans="2:35" x14ac:dyDescent="0.25">
      <c r="B40" s="109" t="s">
        <v>291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>
        <v>130.02000000000001</v>
      </c>
      <c r="S40" s="110">
        <v>2338.9899999999998</v>
      </c>
      <c r="T40" s="110">
        <v>3050</v>
      </c>
      <c r="U40" s="110">
        <v>4007</v>
      </c>
      <c r="V40" s="110">
        <v>5298</v>
      </c>
      <c r="W40" s="110">
        <v>6103</v>
      </c>
      <c r="X40" s="110">
        <v>6887</v>
      </c>
      <c r="Y40" s="110">
        <v>7323</v>
      </c>
      <c r="Z40" s="110">
        <v>9064</v>
      </c>
      <c r="AA40" s="110">
        <v>19866</v>
      </c>
      <c r="AB40" s="110">
        <v>10394</v>
      </c>
      <c r="AC40" s="110">
        <v>10478</v>
      </c>
      <c r="AD40" s="110">
        <v>14330</v>
      </c>
      <c r="AE40" s="110">
        <v>22470</v>
      </c>
      <c r="AF40" s="110">
        <v>28373.88</v>
      </c>
      <c r="AG40" s="110">
        <v>25353.71</v>
      </c>
      <c r="AH40" s="110">
        <v>36600</v>
      </c>
      <c r="AI40" s="92"/>
    </row>
    <row r="41" spans="2:35" x14ac:dyDescent="0.25">
      <c r="B41" s="109" t="s">
        <v>292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>
        <v>15879.49</v>
      </c>
      <c r="S41" s="110">
        <v>120547.63</v>
      </c>
      <c r="T41" s="110">
        <v>17401</v>
      </c>
      <c r="U41" s="110">
        <v>18902</v>
      </c>
      <c r="V41" s="110">
        <v>40114</v>
      </c>
      <c r="W41" s="110">
        <v>30624</v>
      </c>
      <c r="X41" s="110">
        <v>56479</v>
      </c>
      <c r="Y41" s="110">
        <v>70241</v>
      </c>
      <c r="Z41" s="110">
        <v>32066</v>
      </c>
      <c r="AA41" s="110">
        <v>40816</v>
      </c>
      <c r="AB41" s="110">
        <v>69846</v>
      </c>
      <c r="AC41" s="110">
        <v>45500</v>
      </c>
      <c r="AD41" s="110">
        <v>85828</v>
      </c>
      <c r="AE41" s="110">
        <v>64835</v>
      </c>
      <c r="AF41" s="110">
        <v>90659.26</v>
      </c>
      <c r="AG41" s="110">
        <v>123357.2</v>
      </c>
      <c r="AH41" s="110">
        <v>82442.84</v>
      </c>
      <c r="AI41" s="92"/>
    </row>
    <row r="42" spans="2:35" x14ac:dyDescent="0.25">
      <c r="B42" s="109" t="s">
        <v>100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>
        <f t="shared" ref="R42:AE42" si="12">+R38-SUM(R39:R41)</f>
        <v>3628.5200000000004</v>
      </c>
      <c r="S42" s="110">
        <f t="shared" si="12"/>
        <v>4808.9599999999919</v>
      </c>
      <c r="T42" s="110">
        <f t="shared" si="12"/>
        <v>5677</v>
      </c>
      <c r="U42" s="110">
        <f t="shared" si="12"/>
        <v>5978</v>
      </c>
      <c r="V42" s="110">
        <f t="shared" si="12"/>
        <v>5721</v>
      </c>
      <c r="W42" s="110">
        <f t="shared" si="12"/>
        <v>13511</v>
      </c>
      <c r="X42" s="110">
        <f t="shared" si="12"/>
        <v>18144</v>
      </c>
      <c r="Y42" s="110">
        <f t="shared" si="12"/>
        <v>13336</v>
      </c>
      <c r="Z42" s="110">
        <f t="shared" si="12"/>
        <v>9361</v>
      </c>
      <c r="AA42" s="110">
        <f t="shared" si="12"/>
        <v>9023</v>
      </c>
      <c r="AB42" s="110">
        <f t="shared" si="12"/>
        <v>9706</v>
      </c>
      <c r="AC42" s="110">
        <f t="shared" si="12"/>
        <v>8620</v>
      </c>
      <c r="AD42" s="110">
        <f t="shared" si="12"/>
        <v>14604</v>
      </c>
      <c r="AE42" s="110">
        <f t="shared" si="12"/>
        <v>14148</v>
      </c>
      <c r="AF42" s="110">
        <f>AF38-AF39-AF40-AF41</f>
        <v>15313.689999999988</v>
      </c>
      <c r="AG42" s="110">
        <f>AG38-AG39-AG40-AG41</f>
        <v>-14689.729999999967</v>
      </c>
      <c r="AH42" s="110">
        <f>AH38-AH39-AH40-AH41</f>
        <v>18589.160000000003</v>
      </c>
      <c r="AI42" s="92"/>
    </row>
    <row r="43" spans="2:35" x14ac:dyDescent="0.25">
      <c r="B43" s="56" t="s">
        <v>293</v>
      </c>
      <c r="C43" s="99">
        <v>149</v>
      </c>
      <c r="D43">
        <v>244</v>
      </c>
      <c r="E43">
        <v>271</v>
      </c>
      <c r="F43">
        <v>325</v>
      </c>
      <c r="G43">
        <v>367</v>
      </c>
      <c r="H43" s="99">
        <v>412</v>
      </c>
      <c r="I43" s="99">
        <v>447</v>
      </c>
      <c r="J43" s="99">
        <v>521</v>
      </c>
      <c r="K43" s="99">
        <v>558</v>
      </c>
      <c r="L43" s="99">
        <v>645</v>
      </c>
      <c r="M43" s="99">
        <v>755</v>
      </c>
      <c r="N43" s="99">
        <v>791</v>
      </c>
      <c r="O43" s="99">
        <v>756</v>
      </c>
      <c r="P43" s="99">
        <v>811</v>
      </c>
      <c r="Q43" s="99">
        <v>797</v>
      </c>
      <c r="R43" s="99">
        <v>1218</v>
      </c>
      <c r="S43" s="99">
        <v>1096.9000000000001</v>
      </c>
      <c r="T43" s="99">
        <v>1015</v>
      </c>
      <c r="U43" s="99">
        <v>1117</v>
      </c>
      <c r="V43" s="99">
        <v>1474</v>
      </c>
      <c r="W43" s="99">
        <v>1362</v>
      </c>
      <c r="X43" s="99">
        <v>1538</v>
      </c>
      <c r="Y43" s="99">
        <v>1804</v>
      </c>
      <c r="Z43" s="99">
        <v>1890</v>
      </c>
      <c r="AA43" s="99">
        <v>1890</v>
      </c>
      <c r="AB43" s="99">
        <v>1762</v>
      </c>
      <c r="AC43" s="99">
        <v>1598</v>
      </c>
      <c r="AD43" s="99">
        <v>1745</v>
      </c>
      <c r="AE43" s="99">
        <v>2191</v>
      </c>
      <c r="AF43" s="99">
        <v>3065.66</v>
      </c>
      <c r="AG43" s="100">
        <v>2794</v>
      </c>
      <c r="AH43" s="99">
        <v>3419.18</v>
      </c>
      <c r="AI43" s="92"/>
    </row>
    <row r="44" spans="2:35" x14ac:dyDescent="0.25">
      <c r="B44" s="56" t="s">
        <v>294</v>
      </c>
      <c r="C44" s="99">
        <v>586</v>
      </c>
      <c r="D44">
        <v>1138</v>
      </c>
      <c r="E44">
        <v>1190</v>
      </c>
      <c r="F44">
        <v>1018</v>
      </c>
      <c r="G44">
        <v>987</v>
      </c>
      <c r="H44" s="99">
        <v>1108</v>
      </c>
      <c r="I44" s="99">
        <v>813</v>
      </c>
      <c r="J44" s="99">
        <v>1752</v>
      </c>
      <c r="K44" s="99">
        <v>1868</v>
      </c>
      <c r="L44" s="99">
        <v>2159</v>
      </c>
      <c r="M44" s="99">
        <v>2562</v>
      </c>
      <c r="N44" s="99">
        <v>3023</v>
      </c>
      <c r="O44" s="99">
        <v>2530</v>
      </c>
      <c r="P44" s="99">
        <v>2723</v>
      </c>
      <c r="Q44" s="99">
        <v>2794</v>
      </c>
      <c r="R44" s="99">
        <v>3141</v>
      </c>
      <c r="S44" s="99">
        <v>2672.69</v>
      </c>
      <c r="T44" s="99">
        <v>2962</v>
      </c>
      <c r="U44" s="99">
        <v>2311</v>
      </c>
      <c r="V44" s="99">
        <v>3618</v>
      </c>
      <c r="W44" s="99">
        <v>1600</v>
      </c>
      <c r="X44" s="99">
        <v>1881</v>
      </c>
      <c r="Y44" s="99">
        <v>1300</v>
      </c>
      <c r="Z44" s="99">
        <v>3582</v>
      </c>
      <c r="AA44" s="99">
        <v>1063</v>
      </c>
      <c r="AB44" s="99">
        <v>373</v>
      </c>
      <c r="AC44" s="99">
        <v>1752</v>
      </c>
      <c r="AD44" s="99">
        <v>1306</v>
      </c>
      <c r="AE44" s="99">
        <v>1887</v>
      </c>
      <c r="AF44" s="99">
        <v>1012.74</v>
      </c>
      <c r="AG44" s="100">
        <v>686.66</v>
      </c>
      <c r="AH44" s="99">
        <v>1174.53</v>
      </c>
      <c r="AI44" s="92"/>
    </row>
    <row r="45" spans="2:35" x14ac:dyDescent="0.25"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</row>
    <row r="46" spans="2:35" x14ac:dyDescent="0.25">
      <c r="B46" s="93" t="s">
        <v>295</v>
      </c>
      <c r="C46" s="94">
        <f t="shared" ref="C46:G46" si="13">+C47+C48</f>
        <v>5712</v>
      </c>
      <c r="D46" s="94">
        <f t="shared" si="13"/>
        <v>6867</v>
      </c>
      <c r="E46" s="94">
        <f t="shared" si="13"/>
        <v>7920</v>
      </c>
      <c r="F46" s="94">
        <f t="shared" si="13"/>
        <v>9230</v>
      </c>
      <c r="G46" s="94">
        <f t="shared" si="13"/>
        <v>16507</v>
      </c>
      <c r="H46" s="94">
        <f>+H47+H48</f>
        <v>11855</v>
      </c>
      <c r="I46" s="94">
        <f>+I47+I48</f>
        <v>14171</v>
      </c>
      <c r="J46" s="94">
        <f t="shared" ref="J46:AH46" si="14">+J47+J48</f>
        <v>20049</v>
      </c>
      <c r="K46" s="94">
        <f t="shared" si="14"/>
        <v>37342</v>
      </c>
      <c r="L46" s="94">
        <f t="shared" si="14"/>
        <v>84118</v>
      </c>
      <c r="M46" s="94">
        <f t="shared" si="14"/>
        <v>66467</v>
      </c>
      <c r="N46" s="94">
        <f t="shared" si="14"/>
        <v>12226</v>
      </c>
      <c r="O46" s="94">
        <f t="shared" si="14"/>
        <v>6427</v>
      </c>
      <c r="P46" s="94">
        <f t="shared" si="14"/>
        <v>43895</v>
      </c>
      <c r="Q46" s="94">
        <f t="shared" si="14"/>
        <v>6705</v>
      </c>
      <c r="R46" s="94">
        <f t="shared" si="14"/>
        <v>33194</v>
      </c>
      <c r="S46" s="94">
        <f t="shared" si="14"/>
        <v>35266</v>
      </c>
      <c r="T46" s="94">
        <f t="shared" si="14"/>
        <v>36937.949999999997</v>
      </c>
      <c r="U46" s="94">
        <f t="shared" si="14"/>
        <v>40950</v>
      </c>
      <c r="V46" s="94">
        <f t="shared" si="14"/>
        <v>41865</v>
      </c>
      <c r="W46" s="94">
        <f t="shared" si="14"/>
        <v>51475</v>
      </c>
      <c r="X46" s="94">
        <f t="shared" si="14"/>
        <v>62967</v>
      </c>
      <c r="Y46" s="94">
        <f t="shared" si="14"/>
        <v>65372</v>
      </c>
      <c r="Z46" s="94">
        <f t="shared" si="14"/>
        <v>115678</v>
      </c>
      <c r="AA46" s="94">
        <f t="shared" si="14"/>
        <v>112779</v>
      </c>
      <c r="AB46" s="94">
        <f t="shared" si="14"/>
        <v>68620</v>
      </c>
      <c r="AC46" s="94">
        <f t="shared" si="14"/>
        <v>57626</v>
      </c>
      <c r="AD46" s="94">
        <f t="shared" si="14"/>
        <v>39375</v>
      </c>
      <c r="AE46" s="94">
        <f t="shared" si="14"/>
        <v>72195.89</v>
      </c>
      <c r="AF46" s="94">
        <f t="shared" si="14"/>
        <v>59768</v>
      </c>
      <c r="AG46" s="95">
        <v>41818</v>
      </c>
      <c r="AH46" s="94">
        <f t="shared" si="14"/>
        <v>76000</v>
      </c>
      <c r="AI46" s="92"/>
    </row>
    <row r="47" spans="2:35" x14ac:dyDescent="0.25">
      <c r="B47" s="56" t="s">
        <v>296</v>
      </c>
      <c r="C47" s="99">
        <v>5712</v>
      </c>
      <c r="D47" s="99">
        <v>6505</v>
      </c>
      <c r="E47" s="99">
        <v>7540</v>
      </c>
      <c r="F47" s="99">
        <v>8318</v>
      </c>
      <c r="G47" s="99">
        <v>10633</v>
      </c>
      <c r="H47" s="99">
        <v>10131</v>
      </c>
      <c r="I47" s="99">
        <v>12046</v>
      </c>
      <c r="J47" s="99">
        <v>16403</v>
      </c>
      <c r="K47" s="99">
        <v>34191</v>
      </c>
      <c r="L47" s="99">
        <v>67165</v>
      </c>
      <c r="M47" s="99">
        <v>62043</v>
      </c>
      <c r="N47" s="99">
        <v>10645</v>
      </c>
      <c r="O47" s="99">
        <v>5893</v>
      </c>
      <c r="P47" s="99">
        <v>5100</v>
      </c>
      <c r="Q47" s="99">
        <v>6139</v>
      </c>
      <c r="R47" s="99">
        <v>8613</v>
      </c>
      <c r="S47" s="99">
        <v>12420</v>
      </c>
      <c r="T47" s="99">
        <v>18850.32</v>
      </c>
      <c r="U47" s="99">
        <v>15060</v>
      </c>
      <c r="V47" s="99">
        <v>12497</v>
      </c>
      <c r="W47" s="99">
        <v>13738</v>
      </c>
      <c r="X47" s="99">
        <v>20835</v>
      </c>
      <c r="Y47" s="99">
        <v>17630</v>
      </c>
      <c r="Z47" s="99">
        <v>15633</v>
      </c>
      <c r="AA47" s="99">
        <v>18052</v>
      </c>
      <c r="AB47" s="99">
        <v>18316</v>
      </c>
      <c r="AC47" s="99">
        <v>19729</v>
      </c>
      <c r="AD47" s="99">
        <v>24737</v>
      </c>
      <c r="AE47" s="99">
        <v>26161</v>
      </c>
      <c r="AF47" s="99">
        <v>26646</v>
      </c>
      <c r="AG47" s="100">
        <v>24616</v>
      </c>
      <c r="AH47" s="99">
        <v>29000</v>
      </c>
      <c r="AI47" s="92"/>
    </row>
    <row r="48" spans="2:35" x14ac:dyDescent="0.25">
      <c r="B48" s="56" t="s">
        <v>297</v>
      </c>
      <c r="C48" s="99"/>
      <c r="D48" s="99">
        <v>362</v>
      </c>
      <c r="E48" s="99">
        <v>380</v>
      </c>
      <c r="F48" s="99">
        <v>912</v>
      </c>
      <c r="G48" s="99">
        <v>5874</v>
      </c>
      <c r="H48" s="99">
        <v>1724</v>
      </c>
      <c r="I48" s="99">
        <v>2125</v>
      </c>
      <c r="J48" s="99">
        <v>3646</v>
      </c>
      <c r="K48" s="99">
        <v>3151</v>
      </c>
      <c r="L48" s="99">
        <v>16953</v>
      </c>
      <c r="M48" s="99">
        <v>4424</v>
      </c>
      <c r="N48" s="99">
        <v>1581</v>
      </c>
      <c r="O48" s="99">
        <v>534</v>
      </c>
      <c r="P48" s="99">
        <v>38795</v>
      </c>
      <c r="Q48" s="99">
        <v>566</v>
      </c>
      <c r="R48" s="99">
        <v>24581</v>
      </c>
      <c r="S48" s="99">
        <v>22846</v>
      </c>
      <c r="T48" s="99">
        <v>18087.63</v>
      </c>
      <c r="U48" s="99">
        <v>25890</v>
      </c>
      <c r="V48" s="99">
        <v>29368</v>
      </c>
      <c r="W48" s="99">
        <v>37737</v>
      </c>
      <c r="X48" s="99">
        <v>42132</v>
      </c>
      <c r="Y48" s="99">
        <v>47742</v>
      </c>
      <c r="Z48" s="99">
        <v>100045</v>
      </c>
      <c r="AA48" s="99">
        <v>94727</v>
      </c>
      <c r="AB48" s="99">
        <v>50304</v>
      </c>
      <c r="AC48" s="99">
        <v>37897</v>
      </c>
      <c r="AD48" s="99">
        <v>14638</v>
      </c>
      <c r="AE48" s="99">
        <v>46034.89</v>
      </c>
      <c r="AF48" s="99">
        <v>33122</v>
      </c>
      <c r="AG48" s="100">
        <v>17202</v>
      </c>
      <c r="AH48" s="99">
        <v>47000</v>
      </c>
      <c r="AI48" s="92"/>
    </row>
    <row r="49" spans="1:38" x14ac:dyDescent="0.25"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</row>
    <row r="50" spans="1:38" s="83" customFormat="1" ht="14.25" x14ac:dyDescent="0.2">
      <c r="B50" s="113" t="s">
        <v>298</v>
      </c>
      <c r="C50" s="115">
        <v>60666</v>
      </c>
      <c r="D50" s="115">
        <v>116997</v>
      </c>
      <c r="E50" s="115">
        <v>134199</v>
      </c>
      <c r="F50" s="115">
        <v>143132</v>
      </c>
      <c r="G50" s="115">
        <v>165992</v>
      </c>
      <c r="H50" s="115">
        <v>193338</v>
      </c>
      <c r="I50" s="115">
        <v>206775</v>
      </c>
      <c r="J50" s="115">
        <v>221355</v>
      </c>
      <c r="K50" s="115">
        <v>268176</v>
      </c>
      <c r="L50" s="115">
        <v>347931</v>
      </c>
      <c r="M50" s="115">
        <v>372458</v>
      </c>
      <c r="N50" s="115">
        <v>357981</v>
      </c>
      <c r="O50" s="115">
        <v>440815</v>
      </c>
      <c r="P50" s="115">
        <v>585759.55000000005</v>
      </c>
      <c r="Q50" s="115">
        <v>546965</v>
      </c>
      <c r="R50" s="115">
        <v>609682.22</v>
      </c>
      <c r="S50" s="115">
        <v>823738.59</v>
      </c>
      <c r="T50" s="115">
        <v>788374.95</v>
      </c>
      <c r="U50" s="115">
        <v>920183</v>
      </c>
      <c r="V50" s="115">
        <v>1056596</v>
      </c>
      <c r="W50" s="115">
        <v>1152977</v>
      </c>
      <c r="X50" s="115">
        <v>1257992</v>
      </c>
      <c r="Y50" s="115">
        <v>1439575</v>
      </c>
      <c r="Z50" s="115">
        <v>1550911</v>
      </c>
      <c r="AA50" s="115">
        <v>1665433</v>
      </c>
      <c r="AB50" s="115">
        <v>1752679.3299999998</v>
      </c>
      <c r="AC50" s="115">
        <v>1691543</v>
      </c>
      <c r="AD50" s="115">
        <v>2209280</v>
      </c>
      <c r="AE50" s="115">
        <v>2455410.89</v>
      </c>
      <c r="AF50" s="115">
        <v>2788817.17</v>
      </c>
      <c r="AG50" s="115">
        <v>3078247</v>
      </c>
      <c r="AH50" s="115">
        <v>3496408.8899999997</v>
      </c>
      <c r="AI50" s="115"/>
    </row>
    <row r="51" spans="1:38" x14ac:dyDescent="0.25">
      <c r="B51" s="92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92"/>
    </row>
    <row r="52" spans="1:38" x14ac:dyDescent="0.25">
      <c r="B52" s="92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92"/>
    </row>
    <row r="53" spans="1:38" x14ac:dyDescent="0.25">
      <c r="A53" s="83"/>
      <c r="B53" s="115" t="s">
        <v>299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</row>
    <row r="54" spans="1:38" s="2" customFormat="1" x14ac:dyDescent="0.25">
      <c r="A54" s="86" t="s">
        <v>34</v>
      </c>
      <c r="B54" s="10" t="s">
        <v>35</v>
      </c>
      <c r="C54" s="11">
        <v>43614.83</v>
      </c>
      <c r="D54" s="11">
        <v>92017.54</v>
      </c>
      <c r="E54" s="11">
        <v>105515.38</v>
      </c>
      <c r="F54" s="11">
        <v>122049.8</v>
      </c>
      <c r="G54" s="11">
        <v>148850.37</v>
      </c>
      <c r="H54" s="11">
        <v>171709.96</v>
      </c>
      <c r="I54" s="11">
        <v>185667.35</v>
      </c>
      <c r="J54" s="11">
        <v>199669.09</v>
      </c>
      <c r="K54" s="11">
        <v>223973.94</v>
      </c>
      <c r="L54" s="11">
        <v>232678.96</v>
      </c>
      <c r="M54" s="11">
        <v>245917.69</v>
      </c>
      <c r="N54" s="11">
        <v>260051.56</v>
      </c>
      <c r="O54" s="11">
        <v>289375.15000000002</v>
      </c>
      <c r="P54" s="11">
        <v>328123</v>
      </c>
      <c r="Q54" s="11">
        <v>410338</v>
      </c>
      <c r="R54" s="11">
        <v>500226</v>
      </c>
      <c r="S54" s="11">
        <v>540370</v>
      </c>
      <c r="T54" s="11">
        <v>581670</v>
      </c>
      <c r="U54" s="11">
        <v>655573</v>
      </c>
      <c r="V54" s="11">
        <v>753795</v>
      </c>
      <c r="W54" s="11">
        <v>854819</v>
      </c>
      <c r="X54" s="11">
        <v>935142</v>
      </c>
      <c r="Y54" s="12">
        <f t="shared" ref="Y54:AI54" si="15">Y55+Y56+Y57+Y62+Y68+SUM(Y73:Y78)</f>
        <v>913836.07</v>
      </c>
      <c r="Z54" s="12">
        <f t="shared" si="15"/>
        <v>991637.7699999999</v>
      </c>
      <c r="AA54" s="12">
        <f t="shared" si="15"/>
        <v>1076182.1900000002</v>
      </c>
      <c r="AB54" s="12">
        <f t="shared" si="15"/>
        <v>1172128.8199999998</v>
      </c>
      <c r="AC54" s="12">
        <f t="shared" si="15"/>
        <v>1252574.2799999998</v>
      </c>
      <c r="AD54" s="12">
        <f t="shared" si="15"/>
        <v>1767054.8099999998</v>
      </c>
      <c r="AE54" s="12">
        <f t="shared" si="15"/>
        <v>1722320.9300000002</v>
      </c>
      <c r="AF54" s="12">
        <f t="shared" si="15"/>
        <v>1895418.54</v>
      </c>
      <c r="AG54" s="12">
        <f t="shared" si="15"/>
        <v>2016132.6000000003</v>
      </c>
      <c r="AH54" s="12">
        <f t="shared" si="15"/>
        <v>2150215.12</v>
      </c>
      <c r="AI54" s="12">
        <f t="shared" si="15"/>
        <v>2315098.5</v>
      </c>
    </row>
    <row r="55" spans="1:38" s="2" customFormat="1" x14ac:dyDescent="0.25">
      <c r="A55" s="87">
        <v>1</v>
      </c>
      <c r="B55" s="14" t="s">
        <v>36</v>
      </c>
      <c r="C55" s="15">
        <v>21498.25</v>
      </c>
      <c r="D55" s="16">
        <v>50045.03</v>
      </c>
      <c r="E55" s="16">
        <v>59478.41</v>
      </c>
      <c r="F55" s="16">
        <v>65637.27</v>
      </c>
      <c r="G55" s="16">
        <v>77882.38</v>
      </c>
      <c r="H55" s="16">
        <v>90249.32</v>
      </c>
      <c r="I55" s="15">
        <v>99314.21</v>
      </c>
      <c r="J55" s="15">
        <v>107460.24</v>
      </c>
      <c r="K55" s="15">
        <v>117803.67</v>
      </c>
      <c r="L55" s="15">
        <v>124087.82</v>
      </c>
      <c r="M55" s="15">
        <v>126933.67</v>
      </c>
      <c r="N55" s="15">
        <v>132630.5</v>
      </c>
      <c r="O55" s="15">
        <v>150271.62</v>
      </c>
      <c r="P55" s="15">
        <v>169179</v>
      </c>
      <c r="Q55" s="15">
        <v>192204</v>
      </c>
      <c r="R55" s="15">
        <v>213093</v>
      </c>
      <c r="S55" s="15">
        <v>234022</v>
      </c>
      <c r="T55" s="15">
        <v>273150</v>
      </c>
      <c r="U55" s="15">
        <v>313170</v>
      </c>
      <c r="V55" s="15">
        <v>374254</v>
      </c>
      <c r="W55" s="15">
        <v>402444</v>
      </c>
      <c r="X55" s="15">
        <v>441638</v>
      </c>
      <c r="Y55" s="17">
        <v>441620.64</v>
      </c>
      <c r="Z55" s="17">
        <v>480120.55000000005</v>
      </c>
      <c r="AA55" s="18">
        <v>528648.87000000011</v>
      </c>
      <c r="AB55" s="17">
        <v>582626.5199999999</v>
      </c>
      <c r="AC55" s="18">
        <v>606579.36</v>
      </c>
      <c r="AD55" s="17">
        <v>670821.21999999986</v>
      </c>
      <c r="AE55" s="18">
        <v>800257.84000000008</v>
      </c>
      <c r="AF55" s="17">
        <v>927491.34999999986</v>
      </c>
      <c r="AG55" s="18">
        <v>1063089.8800000001</v>
      </c>
      <c r="AH55" s="17">
        <v>1135279.7000000002</v>
      </c>
      <c r="AI55" s="17">
        <v>1273987.98</v>
      </c>
      <c r="AK55" s="2">
        <v>2049</v>
      </c>
    </row>
    <row r="56" spans="1:38" s="2" customFormat="1" x14ac:dyDescent="0.25">
      <c r="A56" s="87">
        <v>2</v>
      </c>
      <c r="B56" s="14" t="s">
        <v>37</v>
      </c>
      <c r="C56" s="15">
        <v>10874.12</v>
      </c>
      <c r="D56" s="16">
        <v>18841.169999999998</v>
      </c>
      <c r="E56" s="16">
        <v>20996.7</v>
      </c>
      <c r="F56" s="16">
        <v>26174.57</v>
      </c>
      <c r="G56" s="16">
        <v>29861.64</v>
      </c>
      <c r="H56" s="16">
        <v>35215.94</v>
      </c>
      <c r="I56" s="15">
        <v>37237.99</v>
      </c>
      <c r="J56" s="15">
        <v>38058.83</v>
      </c>
      <c r="K56" s="15">
        <v>40708.980000000003</v>
      </c>
      <c r="L56" s="15">
        <v>43203.19</v>
      </c>
      <c r="M56" s="15">
        <v>43862.11</v>
      </c>
      <c r="N56" s="15">
        <v>48211.11</v>
      </c>
      <c r="O56" s="15">
        <v>51681.36</v>
      </c>
      <c r="P56" s="15">
        <v>54219</v>
      </c>
      <c r="Q56" s="15">
        <v>73305</v>
      </c>
      <c r="R56" s="15">
        <v>90669</v>
      </c>
      <c r="S56" s="15">
        <v>92061</v>
      </c>
      <c r="T56" s="15">
        <v>103011</v>
      </c>
      <c r="U56" s="15">
        <v>111277</v>
      </c>
      <c r="V56" s="15">
        <v>124374</v>
      </c>
      <c r="W56" s="15">
        <v>136807</v>
      </c>
      <c r="X56" s="15">
        <v>145937</v>
      </c>
      <c r="Y56" s="17">
        <v>145936.51000000004</v>
      </c>
      <c r="Z56" s="17">
        <v>165409.7699999999</v>
      </c>
      <c r="AA56" s="18">
        <v>186127.24999999994</v>
      </c>
      <c r="AB56" s="17">
        <v>195571.57</v>
      </c>
      <c r="AC56" s="18">
        <v>207572.15000000005</v>
      </c>
      <c r="AD56" s="17">
        <v>205788.59000000003</v>
      </c>
      <c r="AE56" s="18">
        <v>228558.93</v>
      </c>
      <c r="AF56" s="17">
        <v>256183.44000000006</v>
      </c>
      <c r="AG56" s="18">
        <v>290442.92000000004</v>
      </c>
      <c r="AH56" s="17">
        <v>297222.34999999992</v>
      </c>
      <c r="AI56" s="17">
        <v>311732.3</v>
      </c>
      <c r="AJ56" s="2" t="s">
        <v>38</v>
      </c>
      <c r="AK56" s="2" t="s">
        <v>39</v>
      </c>
    </row>
    <row r="57" spans="1:38" s="2" customFormat="1" x14ac:dyDescent="0.25">
      <c r="A57" s="87">
        <v>3</v>
      </c>
      <c r="B57" s="14" t="s">
        <v>40</v>
      </c>
      <c r="C57" s="15">
        <v>376.08</v>
      </c>
      <c r="D57" s="16">
        <v>850.43</v>
      </c>
      <c r="E57" s="16">
        <v>894.55</v>
      </c>
      <c r="F57" s="16">
        <v>1447.72</v>
      </c>
      <c r="G57" s="16">
        <v>1385.77</v>
      </c>
      <c r="H57" s="16">
        <v>1580.87</v>
      </c>
      <c r="I57" s="15">
        <v>1603.1</v>
      </c>
      <c r="J57" s="15">
        <v>1487.65</v>
      </c>
      <c r="K57" s="15">
        <v>1738.27</v>
      </c>
      <c r="L57" s="15">
        <v>1911.97</v>
      </c>
      <c r="M57" s="15">
        <v>2665.5</v>
      </c>
      <c r="N57" s="15">
        <v>1891.55</v>
      </c>
      <c r="O57" s="15">
        <v>2207.14</v>
      </c>
      <c r="P57" s="15">
        <v>2166</v>
      </c>
      <c r="Q57" s="15">
        <v>2964</v>
      </c>
      <c r="R57" s="15">
        <v>4193</v>
      </c>
      <c r="S57" s="15">
        <v>3588</v>
      </c>
      <c r="T57" s="15">
        <v>4302</v>
      </c>
      <c r="U57" s="15">
        <v>4424</v>
      </c>
      <c r="V57" s="15">
        <v>5097</v>
      </c>
      <c r="W57" s="15">
        <v>5279</v>
      </c>
      <c r="X57" s="15">
        <v>7367</v>
      </c>
      <c r="Y57" s="17">
        <v>7367.33</v>
      </c>
      <c r="Z57" s="17">
        <v>8745.94</v>
      </c>
      <c r="AA57" s="17">
        <v>8014.7000000000007</v>
      </c>
      <c r="AB57" s="17">
        <v>8624.6100000000024</v>
      </c>
      <c r="AC57" s="17">
        <v>9383.3200000000033</v>
      </c>
      <c r="AD57" s="17">
        <v>8112.1100000000015</v>
      </c>
      <c r="AE57" s="17">
        <v>10206.090000000002</v>
      </c>
      <c r="AF57" s="17">
        <v>12434.529999999999</v>
      </c>
      <c r="AG57" s="17">
        <v>13458.279999999999</v>
      </c>
      <c r="AH57" s="17">
        <v>14279.539999999997</v>
      </c>
      <c r="AI57" s="17">
        <v>12887.7</v>
      </c>
      <c r="AJ57" s="2" t="s">
        <v>38</v>
      </c>
      <c r="AK57" s="2" t="s">
        <v>41</v>
      </c>
    </row>
    <row r="58" spans="1:38" s="2" customFormat="1" x14ac:dyDescent="0.25">
      <c r="A58" s="88"/>
      <c r="B58" s="14" t="s">
        <v>42</v>
      </c>
      <c r="C58" s="15">
        <v>30.21</v>
      </c>
      <c r="D58" s="16">
        <v>46.16</v>
      </c>
      <c r="E58" s="16">
        <v>38.51</v>
      </c>
      <c r="F58" s="16">
        <v>51.52</v>
      </c>
      <c r="G58" s="16">
        <v>75.010000000000005</v>
      </c>
      <c r="H58" s="16">
        <v>93.94</v>
      </c>
      <c r="I58" s="15">
        <v>80.56</v>
      </c>
      <c r="J58" s="15">
        <v>97.12</v>
      </c>
      <c r="K58" s="15">
        <v>88.01</v>
      </c>
      <c r="L58" s="15">
        <v>92.15</v>
      </c>
      <c r="M58" s="15">
        <v>100.92</v>
      </c>
      <c r="N58" s="15">
        <v>202.57</v>
      </c>
      <c r="O58" s="15">
        <v>289.35000000000002</v>
      </c>
      <c r="P58" s="15"/>
      <c r="Q58" s="15">
        <v>214</v>
      </c>
      <c r="R58" s="15">
        <v>382</v>
      </c>
      <c r="S58" s="15">
        <v>387</v>
      </c>
      <c r="T58" s="15">
        <v>391</v>
      </c>
      <c r="U58" s="15">
        <v>393</v>
      </c>
      <c r="V58" s="15">
        <v>442</v>
      </c>
      <c r="W58" s="15">
        <v>456</v>
      </c>
      <c r="X58" s="15">
        <v>684</v>
      </c>
      <c r="Y58" s="17">
        <v>684.0200000000001</v>
      </c>
      <c r="Z58" s="17">
        <v>927.78</v>
      </c>
      <c r="AA58" s="17">
        <v>1033.74</v>
      </c>
      <c r="AB58" s="17">
        <v>989.19999999999993</v>
      </c>
      <c r="AC58" s="17">
        <v>958.6400000000001</v>
      </c>
      <c r="AD58" s="17">
        <v>946.06999999999994</v>
      </c>
      <c r="AE58" s="17">
        <v>963.72</v>
      </c>
      <c r="AF58" s="17">
        <v>1024.02</v>
      </c>
      <c r="AG58" s="17">
        <v>2097.87</v>
      </c>
      <c r="AH58" s="17">
        <v>2408.4300000000003</v>
      </c>
      <c r="AI58" s="17">
        <v>2744.78</v>
      </c>
      <c r="AJ58" s="2" t="s">
        <v>38</v>
      </c>
      <c r="AK58" s="2">
        <v>2014</v>
      </c>
    </row>
    <row r="59" spans="1:38" s="2" customFormat="1" x14ac:dyDescent="0.25">
      <c r="A59" s="88"/>
      <c r="B59" s="14" t="s">
        <v>43</v>
      </c>
      <c r="C59" s="15">
        <v>60.18</v>
      </c>
      <c r="D59" s="16">
        <v>254.76</v>
      </c>
      <c r="E59" s="16">
        <v>275.72000000000003</v>
      </c>
      <c r="F59" s="16">
        <v>610.98</v>
      </c>
      <c r="G59" s="16">
        <v>389.32</v>
      </c>
      <c r="H59" s="16">
        <v>511.65</v>
      </c>
      <c r="I59" s="15">
        <v>459.33</v>
      </c>
      <c r="J59" s="15">
        <v>252.67</v>
      </c>
      <c r="K59" s="15">
        <v>390.74</v>
      </c>
      <c r="L59" s="15">
        <v>460.87</v>
      </c>
      <c r="M59" s="15">
        <v>1161.6300000000001</v>
      </c>
      <c r="N59" s="15">
        <v>200.43</v>
      </c>
      <c r="O59" s="15">
        <v>368.81</v>
      </c>
      <c r="P59" s="15"/>
      <c r="Q59" s="15">
        <v>405</v>
      </c>
      <c r="R59" s="15">
        <v>949</v>
      </c>
      <c r="S59" s="15">
        <v>355</v>
      </c>
      <c r="T59" s="15">
        <v>191</v>
      </c>
      <c r="U59" s="15">
        <v>233</v>
      </c>
      <c r="V59" s="15">
        <v>713</v>
      </c>
      <c r="W59" s="15">
        <v>581</v>
      </c>
      <c r="X59" s="15">
        <v>1927</v>
      </c>
      <c r="Y59" s="17">
        <f>1859+68</f>
        <v>1927</v>
      </c>
      <c r="Z59" s="17">
        <v>2459.3000000000002</v>
      </c>
      <c r="AA59" s="17">
        <v>1324.4</v>
      </c>
      <c r="AB59" s="17">
        <v>1130.68</v>
      </c>
      <c r="AC59" s="17">
        <v>1624.39</v>
      </c>
      <c r="AD59" s="17">
        <v>260.75</v>
      </c>
      <c r="AE59" s="17">
        <v>1867.5099999999998</v>
      </c>
      <c r="AF59" s="17">
        <v>3782.4</v>
      </c>
      <c r="AG59" s="17">
        <v>3545.29</v>
      </c>
      <c r="AH59" s="17">
        <v>3745.0400000000004</v>
      </c>
      <c r="AI59" s="17">
        <v>1708.29</v>
      </c>
      <c r="AJ59" s="2" t="s">
        <v>38</v>
      </c>
      <c r="AK59" s="2">
        <v>2015</v>
      </c>
    </row>
    <row r="60" spans="1:38" s="2" customFormat="1" x14ac:dyDescent="0.25">
      <c r="A60" s="88"/>
      <c r="B60" s="14" t="s">
        <v>44</v>
      </c>
      <c r="C60" s="15">
        <v>243.81</v>
      </c>
      <c r="D60" s="16">
        <v>415.41</v>
      </c>
      <c r="E60" s="16">
        <v>468.45</v>
      </c>
      <c r="F60" s="16">
        <v>631.76</v>
      </c>
      <c r="G60" s="16">
        <v>743.46</v>
      </c>
      <c r="H60" s="16">
        <v>792.59</v>
      </c>
      <c r="I60" s="15">
        <v>819.06</v>
      </c>
      <c r="J60" s="15">
        <v>846.34</v>
      </c>
      <c r="K60" s="15">
        <v>870.62</v>
      </c>
      <c r="L60" s="15">
        <v>949.49</v>
      </c>
      <c r="M60" s="15">
        <v>1024.52</v>
      </c>
      <c r="N60" s="15">
        <v>1069.1300000000001</v>
      </c>
      <c r="O60" s="15">
        <v>1108.3499999999999</v>
      </c>
      <c r="P60" s="15"/>
      <c r="Q60" s="15">
        <v>1711</v>
      </c>
      <c r="R60" s="15">
        <v>2181</v>
      </c>
      <c r="S60" s="15">
        <v>2110</v>
      </c>
      <c r="T60" s="15">
        <v>2273</v>
      </c>
      <c r="U60" s="15">
        <v>2480</v>
      </c>
      <c r="V60" s="15">
        <v>2732</v>
      </c>
      <c r="W60" s="15">
        <v>3000</v>
      </c>
      <c r="X60" s="15">
        <v>3190</v>
      </c>
      <c r="Y60" s="17">
        <v>3190.43</v>
      </c>
      <c r="Z60" s="17">
        <v>3770.9600000000005</v>
      </c>
      <c r="AA60" s="17">
        <v>4035.7999999999993</v>
      </c>
      <c r="AB60" s="17">
        <v>4483.53</v>
      </c>
      <c r="AC60" s="17">
        <v>4795.1499999999996</v>
      </c>
      <c r="AD60" s="17">
        <v>4732.5200000000004</v>
      </c>
      <c r="AE60" s="17">
        <v>5022.72</v>
      </c>
      <c r="AF60" s="17">
        <v>5519.8499999999985</v>
      </c>
      <c r="AG60" s="17">
        <v>5744.3200000000015</v>
      </c>
      <c r="AH60" s="17">
        <v>6085.2800000000016</v>
      </c>
      <c r="AI60" s="17">
        <v>6238.4100000000008</v>
      </c>
      <c r="AJ60" s="2" t="s">
        <v>38</v>
      </c>
      <c r="AK60" s="2">
        <v>2016</v>
      </c>
    </row>
    <row r="61" spans="1:38" s="2" customFormat="1" x14ac:dyDescent="0.25">
      <c r="A61" s="88"/>
      <c r="B61" s="14" t="s">
        <v>45</v>
      </c>
      <c r="C61" s="15">
        <v>41.88</v>
      </c>
      <c r="D61" s="16">
        <v>134.1</v>
      </c>
      <c r="E61" s="16">
        <v>111.87</v>
      </c>
      <c r="F61" s="16">
        <v>153.46</v>
      </c>
      <c r="G61" s="16">
        <v>177.98</v>
      </c>
      <c r="H61" s="16">
        <v>182.69</v>
      </c>
      <c r="I61" s="15">
        <v>244.15</v>
      </c>
      <c r="J61" s="15">
        <v>291.52</v>
      </c>
      <c r="K61" s="15">
        <v>388.9</v>
      </c>
      <c r="L61" s="15">
        <v>409.46</v>
      </c>
      <c r="M61" s="15">
        <v>378.43</v>
      </c>
      <c r="N61" s="15">
        <v>419.42</v>
      </c>
      <c r="O61" s="15">
        <v>440.63</v>
      </c>
      <c r="P61" s="15"/>
      <c r="Q61" s="15"/>
      <c r="R61" s="15">
        <v>680</v>
      </c>
      <c r="S61" s="15">
        <v>736</v>
      </c>
      <c r="T61" s="15">
        <v>1447</v>
      </c>
      <c r="U61" s="15">
        <v>1318</v>
      </c>
      <c r="V61" s="15">
        <v>1210</v>
      </c>
      <c r="W61" s="15">
        <v>1242</v>
      </c>
      <c r="X61" s="15">
        <v>1566</v>
      </c>
      <c r="Y61" s="17">
        <f t="shared" ref="Y61:AF61" si="16">Y57-SUM(Y58:Y60)</f>
        <v>1565.88</v>
      </c>
      <c r="Z61" s="17">
        <f t="shared" si="16"/>
        <v>1587.8999999999996</v>
      </c>
      <c r="AA61" s="17">
        <f t="shared" si="16"/>
        <v>1620.7600000000011</v>
      </c>
      <c r="AB61" s="17">
        <f t="shared" si="16"/>
        <v>2021.2000000000025</v>
      </c>
      <c r="AC61" s="17">
        <f t="shared" si="16"/>
        <v>2005.1400000000031</v>
      </c>
      <c r="AD61" s="17">
        <f t="shared" si="16"/>
        <v>2172.7700000000013</v>
      </c>
      <c r="AE61" s="17">
        <f t="shared" si="16"/>
        <v>2352.1400000000021</v>
      </c>
      <c r="AF61" s="17">
        <f t="shared" si="16"/>
        <v>2108.2600000000002</v>
      </c>
      <c r="AG61" s="17">
        <f>AG57-SUM(AG58:AG60)</f>
        <v>2070.7999999999975</v>
      </c>
      <c r="AH61" s="17">
        <f>AH57-SUM(AH58:AH60)</f>
        <v>2040.7899999999936</v>
      </c>
      <c r="AI61" s="17">
        <f>AI57-SUM(AI58:AI60)</f>
        <v>2196.2200000000012</v>
      </c>
      <c r="AJ61" s="2" t="s">
        <v>38</v>
      </c>
    </row>
    <row r="62" spans="1:38" s="2" customFormat="1" x14ac:dyDescent="0.25">
      <c r="A62" s="87">
        <v>4</v>
      </c>
      <c r="B62" s="14" t="s">
        <v>46</v>
      </c>
      <c r="C62" s="15">
        <v>1161.4100000000001</v>
      </c>
      <c r="D62" s="16">
        <v>2290.33</v>
      </c>
      <c r="E62" s="16">
        <v>2293.3200000000002</v>
      </c>
      <c r="F62" s="16">
        <v>2633.12</v>
      </c>
      <c r="G62" s="16">
        <v>2862.92</v>
      </c>
      <c r="H62" s="16">
        <v>2979.77</v>
      </c>
      <c r="I62" s="15">
        <v>3029.84</v>
      </c>
      <c r="J62" s="15">
        <v>3046.34</v>
      </c>
      <c r="K62" s="15">
        <v>3217</v>
      </c>
      <c r="L62" s="15">
        <v>3454.33</v>
      </c>
      <c r="M62" s="15">
        <v>3682.35</v>
      </c>
      <c r="N62" s="15">
        <v>3733.13</v>
      </c>
      <c r="O62" s="15">
        <v>3273.74</v>
      </c>
      <c r="P62" s="15">
        <v>3827</v>
      </c>
      <c r="Q62" s="15">
        <v>5271</v>
      </c>
      <c r="R62" s="15">
        <v>6535</v>
      </c>
      <c r="S62" s="15">
        <v>6633</v>
      </c>
      <c r="T62" s="15">
        <v>7251</v>
      </c>
      <c r="U62" s="15">
        <v>7880</v>
      </c>
      <c r="V62" s="15">
        <v>8605</v>
      </c>
      <c r="W62" s="15">
        <v>9777</v>
      </c>
      <c r="X62" s="15">
        <v>10950</v>
      </c>
      <c r="Y62" s="17">
        <v>10949.77</v>
      </c>
      <c r="Z62" s="17">
        <v>13150.329999999996</v>
      </c>
      <c r="AA62" s="18">
        <v>15641.640000000003</v>
      </c>
      <c r="AB62" s="17">
        <v>16874.440000000002</v>
      </c>
      <c r="AC62" s="18">
        <v>17218.070000000007</v>
      </c>
      <c r="AD62" s="17">
        <v>17680.880000000008</v>
      </c>
      <c r="AE62" s="18">
        <v>68064.459999999992</v>
      </c>
      <c r="AF62" s="17">
        <v>46394.3</v>
      </c>
      <c r="AG62" s="18">
        <v>47147.920000000013</v>
      </c>
      <c r="AH62" s="17">
        <v>53121.039999999994</v>
      </c>
      <c r="AI62" s="17">
        <v>56416.819999999992</v>
      </c>
      <c r="AJ62" s="2" t="s">
        <v>38</v>
      </c>
      <c r="AK62" s="2" t="s">
        <v>47</v>
      </c>
    </row>
    <row r="63" spans="1:38" s="2" customFormat="1" x14ac:dyDescent="0.25">
      <c r="A63" s="88"/>
      <c r="B63" s="14" t="s">
        <v>48</v>
      </c>
      <c r="C63" s="15">
        <v>557.41</v>
      </c>
      <c r="D63" s="16">
        <v>1079.79</v>
      </c>
      <c r="E63" s="16">
        <v>1250.8499999999999</v>
      </c>
      <c r="F63" s="16">
        <v>1678.07</v>
      </c>
      <c r="G63" s="16">
        <v>1883.89</v>
      </c>
      <c r="H63" s="16">
        <v>1984.9</v>
      </c>
      <c r="I63" s="15">
        <v>2123</v>
      </c>
      <c r="J63" s="15">
        <v>2219.84</v>
      </c>
      <c r="K63" s="15">
        <v>2373.31</v>
      </c>
      <c r="L63" s="15">
        <v>2570.37</v>
      </c>
      <c r="M63" s="15">
        <v>2766.87</v>
      </c>
      <c r="N63" s="15">
        <v>2939.51</v>
      </c>
      <c r="O63" s="15">
        <v>3222.53</v>
      </c>
      <c r="P63" s="15">
        <v>3771</v>
      </c>
      <c r="Q63" s="15"/>
      <c r="R63" s="15">
        <v>6452</v>
      </c>
      <c r="S63" s="15">
        <v>6551</v>
      </c>
      <c r="T63" s="15">
        <v>7161</v>
      </c>
      <c r="U63" s="15">
        <v>7777</v>
      </c>
      <c r="V63" s="15">
        <v>8492</v>
      </c>
      <c r="W63" s="15">
        <v>9625</v>
      </c>
      <c r="X63" s="15">
        <v>10684</v>
      </c>
      <c r="Y63" s="17">
        <v>7486.92</v>
      </c>
      <c r="Z63" s="17">
        <v>8944.68</v>
      </c>
      <c r="AA63" s="18">
        <v>10112.530000000001</v>
      </c>
      <c r="AB63" s="17">
        <v>16536.59</v>
      </c>
      <c r="AC63" s="18">
        <v>16834.72</v>
      </c>
      <c r="AD63" s="17">
        <v>17019.760000000002</v>
      </c>
      <c r="AE63" s="18">
        <v>67395.600000000006</v>
      </c>
      <c r="AF63" s="17">
        <v>45640.910000000011</v>
      </c>
      <c r="AG63" s="18">
        <v>45881.600000000006</v>
      </c>
      <c r="AH63" s="17">
        <v>51775.99</v>
      </c>
      <c r="AI63" s="17">
        <v>55177.64</v>
      </c>
      <c r="AK63" s="2" t="s">
        <v>49</v>
      </c>
      <c r="AL63" s="2" t="s">
        <v>50</v>
      </c>
    </row>
    <row r="64" spans="1:38" s="2" customFormat="1" x14ac:dyDescent="0.25">
      <c r="A64" s="88"/>
      <c r="B64" s="14" t="s">
        <v>51</v>
      </c>
      <c r="C64" s="15">
        <v>230.34</v>
      </c>
      <c r="D64" s="16">
        <v>492.29</v>
      </c>
      <c r="E64" s="16">
        <v>521.46</v>
      </c>
      <c r="F64" s="16">
        <v>538.57000000000005</v>
      </c>
      <c r="G64" s="16">
        <v>623.54</v>
      </c>
      <c r="H64" s="16">
        <v>714.2</v>
      </c>
      <c r="I64" s="15">
        <v>672.63</v>
      </c>
      <c r="J64" s="15">
        <v>556.64</v>
      </c>
      <c r="K64" s="15">
        <v>540.91</v>
      </c>
      <c r="L64" s="15">
        <v>585.70000000000005</v>
      </c>
      <c r="M64" s="15">
        <v>610.44000000000005</v>
      </c>
      <c r="N64" s="15">
        <v>526.22</v>
      </c>
      <c r="O64" s="15">
        <v>0</v>
      </c>
      <c r="P64" s="15"/>
      <c r="Q64" s="15"/>
      <c r="R64" s="15">
        <v>0</v>
      </c>
      <c r="S64" s="15">
        <v>0</v>
      </c>
      <c r="T64" s="15">
        <v>0</v>
      </c>
      <c r="U64" s="15">
        <v>0</v>
      </c>
      <c r="V64" s="15">
        <v>1</v>
      </c>
      <c r="W64" s="15">
        <v>0</v>
      </c>
      <c r="X64" s="15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</row>
    <row r="65" spans="1:37" s="2" customFormat="1" x14ac:dyDescent="0.25">
      <c r="A65" s="88"/>
      <c r="B65" s="14" t="s">
        <v>52</v>
      </c>
      <c r="C65" s="15">
        <v>47.22</v>
      </c>
      <c r="D65" s="16">
        <v>4.76</v>
      </c>
      <c r="E65" s="16">
        <v>6.55</v>
      </c>
      <c r="F65" s="16">
        <v>5.07</v>
      </c>
      <c r="G65" s="16">
        <v>10.199999999999999</v>
      </c>
      <c r="H65" s="16">
        <v>1.87</v>
      </c>
      <c r="I65" s="15">
        <v>3.26</v>
      </c>
      <c r="J65" s="15">
        <v>1.24</v>
      </c>
      <c r="K65" s="15">
        <v>1.4</v>
      </c>
      <c r="L65" s="15">
        <v>0.77</v>
      </c>
      <c r="M65" s="15">
        <v>0.47</v>
      </c>
      <c r="N65" s="15">
        <v>0.23</v>
      </c>
      <c r="O65" s="15">
        <v>0.13</v>
      </c>
      <c r="P65" s="15"/>
      <c r="Q65" s="15"/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</row>
    <row r="66" spans="1:37" s="2" customFormat="1" x14ac:dyDescent="0.25">
      <c r="A66" s="88"/>
      <c r="B66" s="14" t="s">
        <v>53</v>
      </c>
      <c r="C66" s="15">
        <v>205.07</v>
      </c>
      <c r="D66" s="16">
        <v>528.15</v>
      </c>
      <c r="E66" s="16">
        <v>297.93</v>
      </c>
      <c r="F66" s="16">
        <v>173.2</v>
      </c>
      <c r="G66" s="16">
        <v>94.19</v>
      </c>
      <c r="H66" s="16">
        <v>27.95</v>
      </c>
      <c r="I66" s="15">
        <v>1.52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/>
      <c r="Q66" s="15"/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</v>
      </c>
      <c r="AF66" s="17">
        <v>0</v>
      </c>
      <c r="AG66" s="17">
        <v>0</v>
      </c>
      <c r="AH66" s="17">
        <v>0</v>
      </c>
      <c r="AI66" s="17">
        <v>0</v>
      </c>
    </row>
    <row r="67" spans="1:37" s="2" customFormat="1" x14ac:dyDescent="0.25">
      <c r="A67" s="88"/>
      <c r="B67" s="14" t="s">
        <v>54</v>
      </c>
      <c r="C67" s="15">
        <v>121.37</v>
      </c>
      <c r="D67" s="16">
        <v>185.34</v>
      </c>
      <c r="E67" s="16">
        <v>216.53</v>
      </c>
      <c r="F67" s="16">
        <v>238.21</v>
      </c>
      <c r="G67" s="16">
        <v>251.1</v>
      </c>
      <c r="H67" s="16">
        <v>250.85</v>
      </c>
      <c r="I67" s="15">
        <v>229.43</v>
      </c>
      <c r="J67" s="15">
        <v>268.62</v>
      </c>
      <c r="K67" s="15">
        <v>301.38</v>
      </c>
      <c r="L67" s="15">
        <v>297.49</v>
      </c>
      <c r="M67" s="15">
        <v>304.57</v>
      </c>
      <c r="N67" s="15">
        <v>267.17</v>
      </c>
      <c r="O67" s="15">
        <v>51.08</v>
      </c>
      <c r="P67" s="15"/>
      <c r="Q67" s="15"/>
      <c r="R67" s="15">
        <v>83</v>
      </c>
      <c r="S67" s="15">
        <v>82</v>
      </c>
      <c r="T67" s="15">
        <v>90</v>
      </c>
      <c r="U67" s="15">
        <v>103</v>
      </c>
      <c r="V67" s="15">
        <v>112</v>
      </c>
      <c r="W67" s="15">
        <v>152</v>
      </c>
      <c r="X67" s="15">
        <v>266</v>
      </c>
      <c r="Y67" s="17">
        <f t="shared" ref="Y67:AI67" si="17">Y62-SUM(Y63:Y66)</f>
        <v>3462.8500000000004</v>
      </c>
      <c r="Z67" s="17">
        <f t="shared" si="17"/>
        <v>4205.649999999996</v>
      </c>
      <c r="AA67" s="17">
        <f t="shared" si="17"/>
        <v>5529.1100000000024</v>
      </c>
      <c r="AB67" s="17">
        <f t="shared" si="17"/>
        <v>337.85000000000218</v>
      </c>
      <c r="AC67" s="17">
        <f t="shared" si="17"/>
        <v>383.35000000000582</v>
      </c>
      <c r="AD67" s="17">
        <f t="shared" si="17"/>
        <v>661.12000000000626</v>
      </c>
      <c r="AE67" s="17">
        <f t="shared" si="17"/>
        <v>668.85999999998603</v>
      </c>
      <c r="AF67" s="17">
        <f t="shared" si="17"/>
        <v>753.38999999999214</v>
      </c>
      <c r="AG67" s="17">
        <f>AG62-SUM(AG63:AG66)</f>
        <v>1266.320000000007</v>
      </c>
      <c r="AH67" s="17">
        <f t="shared" si="17"/>
        <v>1345.0499999999956</v>
      </c>
      <c r="AI67" s="17">
        <f t="shared" si="17"/>
        <v>1239.179999999993</v>
      </c>
    </row>
    <row r="68" spans="1:37" s="2" customFormat="1" x14ac:dyDescent="0.25">
      <c r="A68" s="87">
        <v>5</v>
      </c>
      <c r="B68" s="14" t="s">
        <v>55</v>
      </c>
      <c r="C68" s="15">
        <v>2868.21</v>
      </c>
      <c r="D68" s="16">
        <v>6043.93</v>
      </c>
      <c r="E68" s="16">
        <v>7079.47</v>
      </c>
      <c r="F68" s="16">
        <v>8305.23</v>
      </c>
      <c r="G68" s="16">
        <v>9941.7800000000007</v>
      </c>
      <c r="H68" s="16">
        <v>11483.46</v>
      </c>
      <c r="I68" s="15">
        <v>13401.4</v>
      </c>
      <c r="J68" s="15">
        <v>14006.82</v>
      </c>
      <c r="K68" s="15">
        <v>14870.05</v>
      </c>
      <c r="L68" s="15">
        <v>15998.58</v>
      </c>
      <c r="M68" s="15">
        <v>17354.599999999999</v>
      </c>
      <c r="N68" s="15">
        <v>19870.27</v>
      </c>
      <c r="O68" s="15">
        <v>21412.400000000001</v>
      </c>
      <c r="P68" s="15">
        <v>22185</v>
      </c>
      <c r="Q68" s="15">
        <v>31124</v>
      </c>
      <c r="R68" s="15">
        <v>38754</v>
      </c>
      <c r="S68" s="15">
        <v>41469</v>
      </c>
      <c r="T68" s="15">
        <v>47828</v>
      </c>
      <c r="U68" s="15">
        <v>53509</v>
      </c>
      <c r="V68" s="15">
        <v>60635</v>
      </c>
      <c r="W68" s="15">
        <v>68242</v>
      </c>
      <c r="X68" s="15">
        <v>67157</v>
      </c>
      <c r="Y68" s="17">
        <v>66286.099999999991</v>
      </c>
      <c r="Z68" s="17">
        <v>77512.430000000037</v>
      </c>
      <c r="AA68" s="18">
        <v>86699.26999999999</v>
      </c>
      <c r="AB68" s="17">
        <v>100178.66999999998</v>
      </c>
      <c r="AC68" s="18">
        <v>111358.54000000002</v>
      </c>
      <c r="AD68" s="17">
        <v>107103.55000000006</v>
      </c>
      <c r="AE68" s="18">
        <v>121657.83000000005</v>
      </c>
      <c r="AF68" s="17">
        <v>132126.62999999989</v>
      </c>
      <c r="AG68" s="18">
        <v>144395.30000000002</v>
      </c>
      <c r="AH68" s="17">
        <v>167623.57999999996</v>
      </c>
      <c r="AI68" s="17">
        <v>173523.58999999994</v>
      </c>
      <c r="AK68" s="2" t="s">
        <v>56</v>
      </c>
    </row>
    <row r="69" spans="1:37" s="2" customFormat="1" x14ac:dyDescent="0.25">
      <c r="A69" s="88"/>
      <c r="B69" s="14" t="s">
        <v>57</v>
      </c>
      <c r="C69" s="15">
        <v>1812.04</v>
      </c>
      <c r="D69" s="16">
        <v>3377.79</v>
      </c>
      <c r="E69" s="16">
        <v>4220.7</v>
      </c>
      <c r="F69" s="16">
        <v>5379.3</v>
      </c>
      <c r="G69" s="16">
        <v>6215.85</v>
      </c>
      <c r="H69" s="16">
        <v>7076.81</v>
      </c>
      <c r="I69" s="15">
        <v>7980.01</v>
      </c>
      <c r="J69" s="15">
        <v>8436.6200000000008</v>
      </c>
      <c r="K69" s="15">
        <v>9114.43</v>
      </c>
      <c r="L69" s="15">
        <v>10075.459999999999</v>
      </c>
      <c r="M69" s="15">
        <v>11445.41</v>
      </c>
      <c r="N69" s="15">
        <v>13466.15</v>
      </c>
      <c r="O69" s="15">
        <v>14638.2</v>
      </c>
      <c r="P69" s="15">
        <v>15208</v>
      </c>
      <c r="Q69" s="15">
        <v>21616</v>
      </c>
      <c r="R69" s="15">
        <v>27932</v>
      </c>
      <c r="S69" s="15">
        <v>30024</v>
      </c>
      <c r="T69" s="15">
        <v>35719</v>
      </c>
      <c r="U69" s="15">
        <v>39251</v>
      </c>
      <c r="V69" s="15">
        <v>45349</v>
      </c>
      <c r="W69" s="15">
        <v>52364</v>
      </c>
      <c r="X69" s="15">
        <v>56415</v>
      </c>
      <c r="Y69" s="17">
        <v>53703.26</v>
      </c>
      <c r="Z69" s="17">
        <v>63499.38</v>
      </c>
      <c r="AA69" s="18">
        <v>70303.62999999999</v>
      </c>
      <c r="AB69" s="17">
        <v>81297.560000000012</v>
      </c>
      <c r="AC69" s="18">
        <v>90853.200000000012</v>
      </c>
      <c r="AD69" s="17">
        <v>87948.10000000002</v>
      </c>
      <c r="AE69" s="18">
        <v>99537.64</v>
      </c>
      <c r="AF69" s="17">
        <v>108596.80999999998</v>
      </c>
      <c r="AG69" s="18">
        <v>116923.5</v>
      </c>
      <c r="AH69" s="17">
        <v>138016.38999999996</v>
      </c>
      <c r="AI69" s="17">
        <v>143704.20999999996</v>
      </c>
      <c r="AK69" s="2">
        <v>2055</v>
      </c>
    </row>
    <row r="70" spans="1:37" s="2" customFormat="1" x14ac:dyDescent="0.25">
      <c r="A70" s="88"/>
      <c r="B70" s="14" t="s">
        <v>58</v>
      </c>
      <c r="C70" s="15">
        <v>235.79</v>
      </c>
      <c r="D70" s="16">
        <v>57.36</v>
      </c>
      <c r="E70" s="16">
        <v>75.900000000000006</v>
      </c>
      <c r="F70" s="16">
        <v>77.16</v>
      </c>
      <c r="G70" s="16">
        <v>84.31</v>
      </c>
      <c r="H70" s="16">
        <v>78.510000000000005</v>
      </c>
      <c r="I70" s="15">
        <v>43.86</v>
      </c>
      <c r="J70" s="15">
        <v>75.989999999999995</v>
      </c>
      <c r="K70" s="15">
        <v>68.63</v>
      </c>
      <c r="L70" s="15">
        <v>56.27</v>
      </c>
      <c r="M70" s="15">
        <v>55.14</v>
      </c>
      <c r="N70" s="15">
        <v>59.03</v>
      </c>
      <c r="O70" s="15">
        <v>50.65</v>
      </c>
      <c r="P70" s="15"/>
      <c r="Q70" s="15"/>
      <c r="R70" s="15">
        <v>148</v>
      </c>
      <c r="S70" s="15">
        <v>113</v>
      </c>
      <c r="T70" s="15">
        <v>106</v>
      </c>
      <c r="U70" s="15">
        <v>107</v>
      </c>
      <c r="V70" s="15">
        <v>103</v>
      </c>
      <c r="W70" s="15">
        <v>128</v>
      </c>
      <c r="X70" s="15">
        <v>105</v>
      </c>
      <c r="Y70" s="17">
        <v>105.14</v>
      </c>
      <c r="Z70" s="17">
        <v>154.63999999999999</v>
      </c>
      <c r="AA70" s="17">
        <v>145.74</v>
      </c>
      <c r="AB70" s="17">
        <v>131.52000000000001</v>
      </c>
      <c r="AC70" s="17">
        <v>126.87000000000002</v>
      </c>
      <c r="AD70" s="17">
        <v>102.35000000000001</v>
      </c>
      <c r="AE70" s="17">
        <v>88.22</v>
      </c>
      <c r="AF70" s="17">
        <v>120.42999999999999</v>
      </c>
      <c r="AG70" s="17">
        <v>116.61999999999998</v>
      </c>
      <c r="AH70" s="17">
        <v>123.57000000000001</v>
      </c>
      <c r="AI70" s="17">
        <v>140.26000000000002</v>
      </c>
      <c r="AJ70" s="2" t="s">
        <v>38</v>
      </c>
      <c r="AK70" s="2">
        <v>2058</v>
      </c>
    </row>
    <row r="71" spans="1:37" s="2" customFormat="1" x14ac:dyDescent="0.25">
      <c r="A71" s="88"/>
      <c r="B71" s="14" t="s">
        <v>59</v>
      </c>
      <c r="C71" s="15">
        <v>444.98</v>
      </c>
      <c r="D71" s="16">
        <v>851.35</v>
      </c>
      <c r="E71" s="16">
        <v>941.42</v>
      </c>
      <c r="F71" s="16">
        <v>981.27</v>
      </c>
      <c r="G71" s="16">
        <v>1276.72</v>
      </c>
      <c r="H71" s="16">
        <v>1219.5</v>
      </c>
      <c r="I71" s="15">
        <v>1380.54</v>
      </c>
      <c r="J71" s="15">
        <v>1602.4</v>
      </c>
      <c r="K71" s="15">
        <v>1843.61</v>
      </c>
      <c r="L71" s="15">
        <v>1800.06</v>
      </c>
      <c r="M71" s="15">
        <v>1869.43</v>
      </c>
      <c r="N71" s="15">
        <v>2037.44</v>
      </c>
      <c r="O71" s="15">
        <v>2261.19</v>
      </c>
      <c r="P71" s="15"/>
      <c r="Q71" s="15"/>
      <c r="R71" s="15">
        <v>3304</v>
      </c>
      <c r="S71" s="15">
        <v>3476</v>
      </c>
      <c r="T71" s="15">
        <v>3836</v>
      </c>
      <c r="U71" s="15">
        <v>4134</v>
      </c>
      <c r="V71" s="15">
        <v>4450</v>
      </c>
      <c r="W71" s="15">
        <v>4971</v>
      </c>
      <c r="X71" s="15">
        <v>5871</v>
      </c>
      <c r="Y71" s="17">
        <v>5871.09</v>
      </c>
      <c r="Z71" s="17">
        <v>6261.4500000000007</v>
      </c>
      <c r="AA71" s="17">
        <v>7605.74</v>
      </c>
      <c r="AB71" s="17">
        <v>8202.14</v>
      </c>
      <c r="AC71" s="17">
        <v>9021.35</v>
      </c>
      <c r="AD71" s="17">
        <v>7751.76</v>
      </c>
      <c r="AE71" s="17">
        <v>8337.7999999999993</v>
      </c>
      <c r="AF71" s="17">
        <v>9950.86</v>
      </c>
      <c r="AG71" s="17">
        <v>11586.409999999998</v>
      </c>
      <c r="AH71" s="17">
        <v>12255.58</v>
      </c>
      <c r="AI71" s="17">
        <v>12468.269999999999</v>
      </c>
      <c r="AJ71" s="2" t="s">
        <v>38</v>
      </c>
      <c r="AK71" s="2">
        <v>2061</v>
      </c>
    </row>
    <row r="72" spans="1:37" s="2" customFormat="1" x14ac:dyDescent="0.25">
      <c r="A72" s="88"/>
      <c r="B72" s="14" t="s">
        <v>45</v>
      </c>
      <c r="C72" s="15">
        <v>375.4</v>
      </c>
      <c r="D72" s="16">
        <v>1757.43</v>
      </c>
      <c r="E72" s="16">
        <v>1841.45</v>
      </c>
      <c r="F72" s="16">
        <v>1867.5</v>
      </c>
      <c r="G72" s="16">
        <v>2364.9</v>
      </c>
      <c r="H72" s="16">
        <v>3108.64</v>
      </c>
      <c r="I72" s="15">
        <v>3996.99</v>
      </c>
      <c r="J72" s="15">
        <v>3891.81</v>
      </c>
      <c r="K72" s="15">
        <v>3843.38</v>
      </c>
      <c r="L72" s="15">
        <v>4066.79</v>
      </c>
      <c r="M72" s="15">
        <v>3984.62</v>
      </c>
      <c r="N72" s="15">
        <v>4307.6499999999996</v>
      </c>
      <c r="O72" s="15">
        <v>4462.3599999999997</v>
      </c>
      <c r="P72" s="15"/>
      <c r="Q72" s="15"/>
      <c r="R72" s="15">
        <v>7370</v>
      </c>
      <c r="S72" s="15">
        <v>7855</v>
      </c>
      <c r="T72" s="15">
        <v>8168</v>
      </c>
      <c r="U72" s="15">
        <v>10017</v>
      </c>
      <c r="V72" s="15">
        <v>10733</v>
      </c>
      <c r="W72" s="15">
        <v>10779</v>
      </c>
      <c r="X72" s="15">
        <v>4765</v>
      </c>
      <c r="Y72" s="17">
        <f>Y68-Y69-Y70-Y71</f>
        <v>6606.6099999999897</v>
      </c>
      <c r="Z72" s="17">
        <f t="shared" ref="Z72:AI72" si="18">Z68-Z69-Z70-Z71</f>
        <v>7596.9600000000391</v>
      </c>
      <c r="AA72" s="17">
        <f t="shared" si="18"/>
        <v>8644.16</v>
      </c>
      <c r="AB72" s="17">
        <f t="shared" si="18"/>
        <v>10547.449999999972</v>
      </c>
      <c r="AC72" s="17">
        <f t="shared" si="18"/>
        <v>11357.120000000012</v>
      </c>
      <c r="AD72" s="17">
        <f t="shared" si="18"/>
        <v>11301.340000000042</v>
      </c>
      <c r="AE72" s="17">
        <f t="shared" si="18"/>
        <v>13694.170000000046</v>
      </c>
      <c r="AF72" s="17">
        <f t="shared" si="18"/>
        <v>13458.529999999904</v>
      </c>
      <c r="AG72" s="17">
        <f t="shared" si="18"/>
        <v>15768.77000000002</v>
      </c>
      <c r="AH72" s="17">
        <f t="shared" si="18"/>
        <v>17228.04</v>
      </c>
      <c r="AI72" s="17">
        <f t="shared" si="18"/>
        <v>17210.849999999977</v>
      </c>
    </row>
    <row r="73" spans="1:37" s="2" customFormat="1" x14ac:dyDescent="0.25">
      <c r="A73" s="87">
        <v>6</v>
      </c>
      <c r="B73" s="14" t="s">
        <v>60</v>
      </c>
      <c r="C73" s="15">
        <v>2138.23</v>
      </c>
      <c r="D73" s="16">
        <v>4287.95</v>
      </c>
      <c r="E73" s="16">
        <v>5094.2</v>
      </c>
      <c r="F73" s="16">
        <v>6881.2</v>
      </c>
      <c r="G73" s="16">
        <v>10056.780000000001</v>
      </c>
      <c r="H73" s="16">
        <v>14285.92</v>
      </c>
      <c r="I73" s="15">
        <v>14219.88</v>
      </c>
      <c r="J73" s="15">
        <v>11555.08</v>
      </c>
      <c r="K73" s="15">
        <v>12196.1</v>
      </c>
      <c r="L73" s="15">
        <v>13605.22</v>
      </c>
      <c r="M73" s="15">
        <v>18300.14</v>
      </c>
      <c r="N73" s="15">
        <v>20255.45</v>
      </c>
      <c r="O73" s="15">
        <v>22103.75</v>
      </c>
      <c r="P73" s="15">
        <v>24261</v>
      </c>
      <c r="Q73" s="15">
        <v>32941</v>
      </c>
      <c r="R73" s="15">
        <v>56149</v>
      </c>
      <c r="S73" s="15">
        <v>57405</v>
      </c>
      <c r="T73" s="15">
        <v>61166</v>
      </c>
      <c r="U73" s="15">
        <v>69478</v>
      </c>
      <c r="V73" s="15">
        <v>74896</v>
      </c>
      <c r="W73" s="15">
        <v>93611</v>
      </c>
      <c r="X73" s="15">
        <v>96771</v>
      </c>
      <c r="Y73" s="17">
        <v>96770.939999999988</v>
      </c>
      <c r="Z73" s="17">
        <v>131400.85000000003</v>
      </c>
      <c r="AA73" s="18">
        <v>145745.07</v>
      </c>
      <c r="AB73" s="17">
        <v>160211.49</v>
      </c>
      <c r="AC73" s="18">
        <v>183954.61</v>
      </c>
      <c r="AD73" s="17">
        <v>208473.03999999998</v>
      </c>
      <c r="AE73" s="18">
        <v>198946.09999999998</v>
      </c>
      <c r="AF73" s="17">
        <v>241599.2900000001</v>
      </c>
      <c r="AG73" s="18">
        <v>238328.28999999998</v>
      </c>
      <c r="AH73" s="17">
        <v>275102.90000000002</v>
      </c>
      <c r="AI73" s="17">
        <v>276618.31999999995</v>
      </c>
      <c r="AJ73" s="2" t="s">
        <v>38</v>
      </c>
      <c r="AK73" s="2">
        <v>2071</v>
      </c>
    </row>
    <row r="74" spans="1:37" s="2" customFormat="1" x14ac:dyDescent="0.25">
      <c r="A74" s="87">
        <v>7</v>
      </c>
      <c r="B74" s="14" t="s">
        <v>61</v>
      </c>
      <c r="C74" s="15">
        <v>139.54</v>
      </c>
      <c r="D74" s="16">
        <v>239.69</v>
      </c>
      <c r="E74" s="16">
        <v>250.56</v>
      </c>
      <c r="F74" s="16">
        <v>370.64</v>
      </c>
      <c r="G74" s="16">
        <v>571.83000000000004</v>
      </c>
      <c r="H74" s="16">
        <v>606.64</v>
      </c>
      <c r="I74" s="15">
        <v>695.32</v>
      </c>
      <c r="J74" s="15">
        <v>667.79</v>
      </c>
      <c r="K74" s="15">
        <v>980.64</v>
      </c>
      <c r="L74" s="15">
        <v>1145.17</v>
      </c>
      <c r="M74" s="15">
        <v>1447.57</v>
      </c>
      <c r="N74" s="15">
        <v>1659.16</v>
      </c>
      <c r="O74" s="15">
        <v>1435.26</v>
      </c>
      <c r="P74" s="15"/>
      <c r="Q74" s="15"/>
      <c r="R74" s="15">
        <v>1980</v>
      </c>
      <c r="S74" s="15">
        <v>2570</v>
      </c>
      <c r="T74" s="15">
        <v>2469</v>
      </c>
      <c r="U74" s="15">
        <v>3692</v>
      </c>
      <c r="V74" s="15">
        <v>5286</v>
      </c>
      <c r="W74" s="15">
        <v>5069</v>
      </c>
      <c r="X74" s="15">
        <v>5486</v>
      </c>
      <c r="Y74" s="17">
        <v>5485.7799999999988</v>
      </c>
      <c r="Z74" s="17">
        <v>5124.9400000000014</v>
      </c>
      <c r="AA74" s="17">
        <v>5023.6999999999989</v>
      </c>
      <c r="AB74" s="17">
        <v>6714.52</v>
      </c>
      <c r="AC74" s="17">
        <v>7819.8799999999992</v>
      </c>
      <c r="AD74" s="17">
        <v>7745.28</v>
      </c>
      <c r="AE74" s="17">
        <v>5661.1400000000012</v>
      </c>
      <c r="AF74" s="17">
        <v>6386.62</v>
      </c>
      <c r="AG74" s="17">
        <v>7455.6200000000017</v>
      </c>
      <c r="AH74" s="17">
        <v>10166.01</v>
      </c>
      <c r="AI74" s="17">
        <v>6511.79</v>
      </c>
      <c r="AJ74" s="2" t="s">
        <v>38</v>
      </c>
      <c r="AK74" s="2">
        <v>3605</v>
      </c>
    </row>
    <row r="75" spans="1:37" s="2" customFormat="1" x14ac:dyDescent="0.25">
      <c r="A75" s="87">
        <v>8</v>
      </c>
      <c r="B75" s="14" t="s">
        <v>62</v>
      </c>
      <c r="C75" s="15">
        <v>2450</v>
      </c>
      <c r="D75" s="16">
        <v>5377</v>
      </c>
      <c r="E75" s="16">
        <v>6066</v>
      </c>
      <c r="F75" s="16">
        <v>7500</v>
      </c>
      <c r="G75" s="16">
        <v>8700</v>
      </c>
      <c r="H75" s="16">
        <v>9435</v>
      </c>
      <c r="I75" s="15">
        <v>12060</v>
      </c>
      <c r="J75" s="15">
        <v>17499</v>
      </c>
      <c r="K75" s="15">
        <v>24176</v>
      </c>
      <c r="L75" s="15">
        <v>25160</v>
      </c>
      <c r="M75" s="15">
        <v>23280</v>
      </c>
      <c r="N75" s="15">
        <v>23077</v>
      </c>
      <c r="O75" s="15">
        <v>24014</v>
      </c>
      <c r="P75" s="15">
        <v>31328</v>
      </c>
      <c r="Q75" s="15">
        <v>43751</v>
      </c>
      <c r="R75" s="15">
        <v>58443</v>
      </c>
      <c r="S75" s="15">
        <v>63844</v>
      </c>
      <c r="T75" s="15">
        <v>72822</v>
      </c>
      <c r="U75" s="15">
        <v>85000</v>
      </c>
      <c r="V75" s="15">
        <v>92000</v>
      </c>
      <c r="W75" s="15">
        <v>117671</v>
      </c>
      <c r="X75" s="15">
        <v>139419</v>
      </c>
      <c r="Y75" s="17">
        <v>139419</v>
      </c>
      <c r="Z75" s="17">
        <v>110172.95999999999</v>
      </c>
      <c r="AA75" s="18">
        <v>100281.69</v>
      </c>
      <c r="AB75" s="17">
        <v>101327</v>
      </c>
      <c r="AC75" s="18">
        <v>108688.35</v>
      </c>
      <c r="AD75" s="17">
        <v>541330.14</v>
      </c>
      <c r="AE75" s="18">
        <v>288968.53999999998</v>
      </c>
      <c r="AF75" s="17">
        <v>272802.38</v>
      </c>
      <c r="AG75" s="18">
        <v>211814.39</v>
      </c>
      <c r="AH75" s="17">
        <v>197420</v>
      </c>
      <c r="AI75" s="17">
        <v>203420</v>
      </c>
      <c r="AJ75" s="2" t="s">
        <v>38</v>
      </c>
      <c r="AK75" s="2" t="s">
        <v>63</v>
      </c>
    </row>
    <row r="76" spans="1:37" s="2" customFormat="1" x14ac:dyDescent="0.25">
      <c r="A76" s="87">
        <v>9</v>
      </c>
      <c r="B76" s="14" t="s">
        <v>64</v>
      </c>
      <c r="C76" s="15">
        <v>76.569999999999993</v>
      </c>
      <c r="D76" s="16">
        <v>93.28</v>
      </c>
      <c r="E76" s="16">
        <v>187.53</v>
      </c>
      <c r="F76" s="16">
        <v>174.7</v>
      </c>
      <c r="G76" s="16">
        <v>234.75</v>
      </c>
      <c r="H76" s="16">
        <v>265.86</v>
      </c>
      <c r="I76" s="15">
        <v>274.93</v>
      </c>
      <c r="J76" s="15">
        <v>362.25</v>
      </c>
      <c r="K76" s="15">
        <v>347.85</v>
      </c>
      <c r="L76" s="15">
        <v>438.26</v>
      </c>
      <c r="M76" s="15">
        <v>504.41</v>
      </c>
      <c r="N76" s="15">
        <v>468.1</v>
      </c>
      <c r="O76" s="15">
        <v>509.6</v>
      </c>
      <c r="P76" s="15">
        <v>611</v>
      </c>
      <c r="Q76" s="15">
        <v>895</v>
      </c>
      <c r="R76" s="15">
        <v>814</v>
      </c>
      <c r="S76" s="15">
        <v>496</v>
      </c>
      <c r="T76" s="15">
        <v>568</v>
      </c>
      <c r="U76" s="15">
        <v>513</v>
      </c>
      <c r="V76" s="15">
        <v>513</v>
      </c>
      <c r="W76" s="15">
        <v>515</v>
      </c>
      <c r="X76" s="15">
        <v>1355</v>
      </c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7" s="2" customFormat="1" x14ac:dyDescent="0.25">
      <c r="A77" s="87">
        <v>10</v>
      </c>
      <c r="B77" s="14" t="s">
        <v>65</v>
      </c>
      <c r="C77" s="15">
        <v>197.38</v>
      </c>
      <c r="D77" s="16">
        <v>514.95000000000005</v>
      </c>
      <c r="E77" s="16">
        <v>468.94</v>
      </c>
      <c r="F77" s="16">
        <v>338.23</v>
      </c>
      <c r="G77" s="16">
        <v>343.91</v>
      </c>
      <c r="H77" s="16">
        <v>366.02</v>
      </c>
      <c r="I77" s="15">
        <v>398.52</v>
      </c>
      <c r="J77" s="15">
        <v>367.74</v>
      </c>
      <c r="K77" s="15">
        <v>356.97</v>
      </c>
      <c r="L77" s="15">
        <v>669.02</v>
      </c>
      <c r="M77" s="15">
        <v>822.41</v>
      </c>
      <c r="N77" s="15">
        <v>2496.58</v>
      </c>
      <c r="O77" s="15">
        <v>1378.86</v>
      </c>
      <c r="P77" s="15">
        <v>11011</v>
      </c>
      <c r="Q77" s="15">
        <v>16672</v>
      </c>
      <c r="R77" s="15">
        <v>16790</v>
      </c>
      <c r="S77" s="15">
        <v>18588</v>
      </c>
      <c r="T77" s="15">
        <v>1528</v>
      </c>
      <c r="U77" s="15">
        <v>1256</v>
      </c>
      <c r="V77" s="15">
        <v>995</v>
      </c>
      <c r="W77" s="15">
        <v>1362</v>
      </c>
      <c r="X77" s="15">
        <v>1779</v>
      </c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7" s="2" customFormat="1" x14ac:dyDescent="0.25">
      <c r="A78" s="87">
        <v>11</v>
      </c>
      <c r="B78" s="14" t="s">
        <v>66</v>
      </c>
      <c r="C78" s="15">
        <v>1835.04</v>
      </c>
      <c r="D78" s="16">
        <v>3433.78</v>
      </c>
      <c r="E78" s="16">
        <v>2705.7</v>
      </c>
      <c r="F78" s="16">
        <v>2587.12</v>
      </c>
      <c r="G78" s="16">
        <v>7008.61</v>
      </c>
      <c r="H78" s="16">
        <v>4031.51</v>
      </c>
      <c r="I78" s="15">
        <v>3432.16</v>
      </c>
      <c r="J78" s="15">
        <v>5157.3500000000004</v>
      </c>
      <c r="K78" s="15">
        <v>7578.41</v>
      </c>
      <c r="L78" s="15">
        <v>3005.4</v>
      </c>
      <c r="M78" s="15">
        <v>7064.93</v>
      </c>
      <c r="N78" s="15">
        <v>5758.71</v>
      </c>
      <c r="O78" s="15">
        <v>11087.42</v>
      </c>
      <c r="P78" s="15">
        <v>7734</v>
      </c>
      <c r="Q78" s="15"/>
      <c r="R78" s="15">
        <v>12807</v>
      </c>
      <c r="S78" s="15">
        <v>19695</v>
      </c>
      <c r="T78" s="15">
        <v>7574</v>
      </c>
      <c r="U78" s="15">
        <v>5374</v>
      </c>
      <c r="V78" s="15">
        <v>7140</v>
      </c>
      <c r="W78" s="15">
        <v>14041</v>
      </c>
      <c r="X78" s="15">
        <v>17283</v>
      </c>
      <c r="Y78" s="17"/>
      <c r="Z78" s="17"/>
      <c r="AA78" s="18"/>
      <c r="AB78" s="17"/>
      <c r="AC78" s="18"/>
      <c r="AD78" s="17"/>
      <c r="AE78" s="18"/>
      <c r="AF78" s="17"/>
      <c r="AG78" s="18"/>
      <c r="AH78" s="17"/>
      <c r="AI78" s="17"/>
    </row>
    <row r="79" spans="1:37" s="8" customFormat="1" ht="14.25" x14ac:dyDescent="0.25">
      <c r="A79" s="86" t="s">
        <v>300</v>
      </c>
      <c r="B79" s="20" t="s">
        <v>301</v>
      </c>
      <c r="C79" s="11">
        <v>26542.55</v>
      </c>
      <c r="D79" s="11">
        <v>42410.7</v>
      </c>
      <c r="E79" s="11">
        <v>47958.31</v>
      </c>
      <c r="F79" s="11">
        <v>54849.96</v>
      </c>
      <c r="G79" s="11">
        <v>64178.61</v>
      </c>
      <c r="H79" s="11">
        <v>73372.02</v>
      </c>
      <c r="I79" s="11">
        <v>80729.289999999994</v>
      </c>
      <c r="J79" s="11">
        <v>89214.79</v>
      </c>
      <c r="K79" s="11">
        <v>105372.66</v>
      </c>
      <c r="L79" s="11">
        <v>119363.3</v>
      </c>
      <c r="M79" s="11">
        <v>124996.11</v>
      </c>
      <c r="N79" s="11">
        <v>155103.65</v>
      </c>
      <c r="O79" s="11">
        <v>196484.02</v>
      </c>
      <c r="P79" s="11">
        <v>239171</v>
      </c>
      <c r="Q79" s="11">
        <v>352996</v>
      </c>
      <c r="R79" s="11">
        <v>375549</v>
      </c>
      <c r="S79" s="11">
        <v>464177</v>
      </c>
      <c r="T79" s="11">
        <v>520313</v>
      </c>
      <c r="U79" s="11">
        <v>536928</v>
      </c>
      <c r="V79" s="11">
        <v>558471</v>
      </c>
      <c r="W79" s="11">
        <v>539858</v>
      </c>
      <c r="X79" s="21">
        <v>510968</v>
      </c>
      <c r="Y79" s="22">
        <f t="shared" ref="Y79:AI79" si="19">Y80+Y92+Y96+Y102+Y103+Y104+Y109+Y114+Y115</f>
        <v>789977.63000000012</v>
      </c>
      <c r="Z79" s="22">
        <f t="shared" si="19"/>
        <v>775838.07999999984</v>
      </c>
      <c r="AA79" s="22">
        <f t="shared" si="19"/>
        <v>870082.44</v>
      </c>
      <c r="AB79" s="22">
        <f t="shared" si="19"/>
        <v>895276.14999999991</v>
      </c>
      <c r="AC79" s="22">
        <f t="shared" si="19"/>
        <v>1132381.4100000001</v>
      </c>
      <c r="AD79" s="22">
        <f t="shared" si="19"/>
        <v>1804152.3300000005</v>
      </c>
      <c r="AE79" s="22">
        <f t="shared" si="19"/>
        <v>1774847.5800000005</v>
      </c>
      <c r="AF79" s="22">
        <f t="shared" si="19"/>
        <v>1934679.9899999998</v>
      </c>
      <c r="AG79" s="22">
        <f t="shared" si="19"/>
        <v>1735461.4999999988</v>
      </c>
      <c r="AH79" s="22">
        <f t="shared" si="19"/>
        <v>1692129.3900000004</v>
      </c>
      <c r="AI79" s="22">
        <f t="shared" si="19"/>
        <v>1768096.1200000006</v>
      </c>
    </row>
    <row r="80" spans="1:37" s="2" customFormat="1" x14ac:dyDescent="0.25">
      <c r="A80" s="87">
        <v>1</v>
      </c>
      <c r="B80" s="14" t="s">
        <v>68</v>
      </c>
      <c r="C80" s="15">
        <v>5941.09</v>
      </c>
      <c r="D80" s="16">
        <v>10966.7</v>
      </c>
      <c r="E80" s="16">
        <v>13275.13</v>
      </c>
      <c r="F80" s="16">
        <v>16106.02</v>
      </c>
      <c r="G80" s="16">
        <v>19829.099999999999</v>
      </c>
      <c r="H80" s="16">
        <v>21289.360000000001</v>
      </c>
      <c r="I80" s="15">
        <v>23800.73</v>
      </c>
      <c r="J80" s="15">
        <v>25195.9</v>
      </c>
      <c r="K80" s="15">
        <v>26180.91</v>
      </c>
      <c r="L80" s="15">
        <v>28634.53</v>
      </c>
      <c r="M80" s="15">
        <v>35892.51</v>
      </c>
      <c r="N80" s="15">
        <v>44759.44</v>
      </c>
      <c r="O80" s="15">
        <v>52578.29</v>
      </c>
      <c r="P80" s="15">
        <v>64405</v>
      </c>
      <c r="Q80" s="15">
        <v>85147</v>
      </c>
      <c r="R80" s="15">
        <v>99518</v>
      </c>
      <c r="S80" s="15">
        <v>122409</v>
      </c>
      <c r="T80" s="15">
        <v>132568</v>
      </c>
      <c r="U80" s="15">
        <v>139170</v>
      </c>
      <c r="V80" s="15">
        <v>158556</v>
      </c>
      <c r="W80" s="15">
        <v>139027</v>
      </c>
      <c r="X80" s="15">
        <v>150455</v>
      </c>
      <c r="Y80" s="17">
        <f>SUM(Y81:Y91)</f>
        <v>80104.960000000006</v>
      </c>
      <c r="Z80" s="17">
        <f t="shared" ref="Z80:AI80" si="20">SUM(Z81:Z91)</f>
        <v>99648.48000000001</v>
      </c>
      <c r="AA80" s="17">
        <f t="shared" si="20"/>
        <v>112887.62000000001</v>
      </c>
      <c r="AB80" s="17">
        <f t="shared" si="20"/>
        <v>114918.47</v>
      </c>
      <c r="AC80" s="17">
        <f t="shared" si="20"/>
        <v>134188.28</v>
      </c>
      <c r="AD80" s="17">
        <f t="shared" si="20"/>
        <v>176882.24999999994</v>
      </c>
      <c r="AE80" s="17">
        <f t="shared" si="20"/>
        <v>274615.47000000003</v>
      </c>
      <c r="AF80" s="17">
        <f t="shared" si="20"/>
        <v>222431.82</v>
      </c>
      <c r="AG80" s="17">
        <f t="shared" si="20"/>
        <v>255094.69999999995</v>
      </c>
      <c r="AH80" s="17">
        <f t="shared" si="20"/>
        <v>201552.66</v>
      </c>
      <c r="AI80" s="17">
        <f t="shared" si="20"/>
        <v>212221.03999999995</v>
      </c>
    </row>
    <row r="81" spans="1:41" s="2" customFormat="1" x14ac:dyDescent="0.25">
      <c r="A81" s="89" t="s">
        <v>69</v>
      </c>
      <c r="B81" s="14" t="s">
        <v>70</v>
      </c>
      <c r="C81" s="15">
        <v>2045.94</v>
      </c>
      <c r="D81" s="16">
        <v>3533.4</v>
      </c>
      <c r="E81" s="16">
        <v>3912.8</v>
      </c>
      <c r="F81" s="16">
        <v>4915.68</v>
      </c>
      <c r="G81" s="16">
        <v>6687.32</v>
      </c>
      <c r="H81" s="16">
        <v>7706.61</v>
      </c>
      <c r="I81" s="15">
        <v>8328.8799999999992</v>
      </c>
      <c r="J81" s="15">
        <v>8516.93</v>
      </c>
      <c r="K81" s="15">
        <v>9593.52</v>
      </c>
      <c r="L81" s="15">
        <v>10662.8</v>
      </c>
      <c r="M81" s="15">
        <v>13736.05</v>
      </c>
      <c r="N81" s="15">
        <v>18482.82</v>
      </c>
      <c r="O81" s="15">
        <v>24589.78</v>
      </c>
      <c r="P81" s="15">
        <v>28217</v>
      </c>
      <c r="Q81" s="15">
        <v>37271</v>
      </c>
      <c r="R81" s="15">
        <v>41550</v>
      </c>
      <c r="S81" s="15">
        <v>53966</v>
      </c>
      <c r="T81" s="15">
        <v>61624</v>
      </c>
      <c r="U81" s="15">
        <v>67597</v>
      </c>
      <c r="V81" s="15">
        <v>75908</v>
      </c>
      <c r="W81" s="15">
        <v>71001</v>
      </c>
      <c r="X81" s="15">
        <v>68768</v>
      </c>
      <c r="Y81" s="17">
        <v>29786.78</v>
      </c>
      <c r="Z81" s="17">
        <v>34039.760000000002</v>
      </c>
      <c r="AA81" s="17">
        <v>42397.840000000004</v>
      </c>
      <c r="AB81" s="17">
        <v>39003.509999999995</v>
      </c>
      <c r="AC81" s="17">
        <v>44339.789999999994</v>
      </c>
      <c r="AD81" s="17">
        <v>44397.069999999985</v>
      </c>
      <c r="AE81" s="17">
        <v>47039.119999999988</v>
      </c>
      <c r="AF81" s="17">
        <v>54228.970000000016</v>
      </c>
      <c r="AG81" s="17">
        <v>83952.819999999992</v>
      </c>
      <c r="AH81" s="17">
        <v>61294.749999999978</v>
      </c>
      <c r="AI81" s="17">
        <v>64679.069999999985</v>
      </c>
      <c r="AK81" s="2" t="s">
        <v>71</v>
      </c>
    </row>
    <row r="82" spans="1:41" s="2" customFormat="1" x14ac:dyDescent="0.25">
      <c r="A82" s="89" t="s">
        <v>72</v>
      </c>
      <c r="B82" s="14" t="s">
        <v>73</v>
      </c>
      <c r="C82" s="15">
        <v>103.55</v>
      </c>
      <c r="D82" s="16">
        <v>207.29</v>
      </c>
      <c r="E82" s="16">
        <v>202.09</v>
      </c>
      <c r="F82" s="16">
        <v>259.26</v>
      </c>
      <c r="G82" s="16">
        <v>297.95999999999998</v>
      </c>
      <c r="H82" s="16">
        <v>341.8</v>
      </c>
      <c r="I82" s="15">
        <v>359.41</v>
      </c>
      <c r="J82" s="15">
        <v>441.99</v>
      </c>
      <c r="K82" s="15">
        <v>537.63</v>
      </c>
      <c r="L82" s="15">
        <v>534.71</v>
      </c>
      <c r="M82" s="15">
        <v>567.74</v>
      </c>
      <c r="N82" s="15">
        <v>644.20000000000005</v>
      </c>
      <c r="O82" s="15">
        <v>697.98</v>
      </c>
      <c r="P82" s="15"/>
      <c r="Q82" s="15"/>
      <c r="R82" s="15">
        <v>1145</v>
      </c>
      <c r="S82" s="15">
        <v>1294</v>
      </c>
      <c r="T82" s="15">
        <v>1293</v>
      </c>
      <c r="U82" s="15">
        <v>1364</v>
      </c>
      <c r="V82" s="15">
        <v>1962</v>
      </c>
      <c r="W82" s="15">
        <v>2050</v>
      </c>
      <c r="X82" s="15">
        <v>1964</v>
      </c>
      <c r="Y82" s="17">
        <v>1914.89</v>
      </c>
      <c r="Z82" s="17">
        <v>2266.6099999999992</v>
      </c>
      <c r="AA82" s="17">
        <v>2475.23</v>
      </c>
      <c r="AB82" s="17">
        <v>2506.9600000000005</v>
      </c>
      <c r="AC82" s="17">
        <v>2433.23</v>
      </c>
      <c r="AD82" s="17">
        <v>2123.3399999999997</v>
      </c>
      <c r="AE82" s="17">
        <v>2484.5</v>
      </c>
      <c r="AF82" s="17">
        <v>3211.92</v>
      </c>
      <c r="AG82" s="17">
        <v>3359.2000000000007</v>
      </c>
      <c r="AH82" s="17">
        <v>3040.3700000000008</v>
      </c>
      <c r="AI82" s="17">
        <v>3133.14</v>
      </c>
      <c r="AK82" s="2">
        <v>2205</v>
      </c>
    </row>
    <row r="83" spans="1:41" s="2" customFormat="1" x14ac:dyDescent="0.25">
      <c r="A83" s="89" t="s">
        <v>74</v>
      </c>
      <c r="B83" s="14" t="s">
        <v>75</v>
      </c>
      <c r="C83" s="15">
        <v>1169.01</v>
      </c>
      <c r="D83" s="16">
        <v>1944.29</v>
      </c>
      <c r="E83" s="16">
        <v>2266.04</v>
      </c>
      <c r="F83" s="16">
        <v>2723.61</v>
      </c>
      <c r="G83" s="16">
        <v>3037.58</v>
      </c>
      <c r="H83" s="16">
        <v>3272.76</v>
      </c>
      <c r="I83" s="15">
        <v>3648.15</v>
      </c>
      <c r="J83" s="15">
        <v>4271.33</v>
      </c>
      <c r="K83" s="15">
        <v>4831.8100000000004</v>
      </c>
      <c r="L83" s="15">
        <v>5158.79</v>
      </c>
      <c r="M83" s="15">
        <v>6356.54</v>
      </c>
      <c r="N83" s="15">
        <v>6872.69</v>
      </c>
      <c r="O83" s="15">
        <v>7722.33</v>
      </c>
      <c r="P83" s="15"/>
      <c r="Q83" s="15"/>
      <c r="R83" s="15">
        <v>13084</v>
      </c>
      <c r="S83" s="15">
        <v>14038</v>
      </c>
      <c r="T83" s="15">
        <v>14783</v>
      </c>
      <c r="U83" s="15">
        <v>14416</v>
      </c>
      <c r="V83" s="15">
        <v>15604</v>
      </c>
      <c r="W83" s="15">
        <v>17056</v>
      </c>
      <c r="X83" s="15">
        <v>20310</v>
      </c>
      <c r="Y83" s="17">
        <v>18232.739999999998</v>
      </c>
      <c r="Z83" s="17">
        <v>19976.91</v>
      </c>
      <c r="AA83" s="17">
        <v>23029.53</v>
      </c>
      <c r="AB83" s="17">
        <v>23811.47</v>
      </c>
      <c r="AC83" s="17">
        <v>25503.420000000002</v>
      </c>
      <c r="AD83" s="17">
        <v>22406.98</v>
      </c>
      <c r="AE83" s="17">
        <v>25407.189999999995</v>
      </c>
      <c r="AF83" s="17">
        <v>25598.569999999992</v>
      </c>
      <c r="AG83" s="17">
        <v>25709.900000000012</v>
      </c>
      <c r="AH83" s="17">
        <v>31522.560000000001</v>
      </c>
      <c r="AI83" s="17">
        <v>36114.910000000011</v>
      </c>
      <c r="AK83" s="2" t="s">
        <v>76</v>
      </c>
      <c r="AL83" s="2" t="s">
        <v>77</v>
      </c>
      <c r="AO83" s="2" t="s">
        <v>78</v>
      </c>
    </row>
    <row r="84" spans="1:41" s="2" customFormat="1" x14ac:dyDescent="0.25">
      <c r="A84" s="89" t="s">
        <v>79</v>
      </c>
      <c r="B84" s="14" t="s">
        <v>80</v>
      </c>
      <c r="C84" s="15">
        <v>707.07</v>
      </c>
      <c r="D84" s="16">
        <v>1439.34</v>
      </c>
      <c r="E84" s="16">
        <v>1540.13</v>
      </c>
      <c r="F84" s="16">
        <v>1914.25</v>
      </c>
      <c r="G84" s="16">
        <v>2339.71</v>
      </c>
      <c r="H84" s="16">
        <v>2653.31</v>
      </c>
      <c r="I84" s="15">
        <v>3093.76</v>
      </c>
      <c r="J84" s="15">
        <v>3335.23</v>
      </c>
      <c r="K84" s="15">
        <v>3617.06</v>
      </c>
      <c r="L84" s="15">
        <v>4115.8</v>
      </c>
      <c r="M84" s="15">
        <v>5146.57</v>
      </c>
      <c r="N84" s="15">
        <v>6125.46</v>
      </c>
      <c r="O84" s="15">
        <v>6988.57</v>
      </c>
      <c r="P84" s="15">
        <v>8769</v>
      </c>
      <c r="Q84" s="24">
        <v>10384</v>
      </c>
      <c r="R84" s="15">
        <v>15915</v>
      </c>
      <c r="S84" s="15">
        <v>20210</v>
      </c>
      <c r="T84" s="15">
        <v>20161</v>
      </c>
      <c r="U84" s="15">
        <v>22899</v>
      </c>
      <c r="V84" s="15">
        <v>23532</v>
      </c>
      <c r="W84" s="15">
        <v>10461</v>
      </c>
      <c r="X84" s="15">
        <v>15488</v>
      </c>
      <c r="Y84" s="17">
        <v>15160.420000000004</v>
      </c>
      <c r="Z84" s="17">
        <v>25981.510000000009</v>
      </c>
      <c r="AA84" s="17">
        <v>21923.029999999995</v>
      </c>
      <c r="AB84" s="17">
        <v>22011.180000000004</v>
      </c>
      <c r="AC84" s="17">
        <v>29304.239999999987</v>
      </c>
      <c r="AD84" s="17">
        <v>33911.940000000017</v>
      </c>
      <c r="AE84" s="17">
        <v>107569.55000000003</v>
      </c>
      <c r="AF84" s="17">
        <v>93013.280000000013</v>
      </c>
      <c r="AG84" s="17">
        <v>110074.31999999996</v>
      </c>
      <c r="AH84" s="17">
        <v>64174.600000000013</v>
      </c>
      <c r="AI84" s="17">
        <v>50608.439999999981</v>
      </c>
      <c r="AK84" s="2" t="s">
        <v>81</v>
      </c>
    </row>
    <row r="85" spans="1:41" s="2" customFormat="1" x14ac:dyDescent="0.25">
      <c r="A85" s="89" t="s">
        <v>82</v>
      </c>
      <c r="B85" s="14" t="s">
        <v>83</v>
      </c>
      <c r="C85" s="15">
        <v>785.93</v>
      </c>
      <c r="D85" s="16">
        <v>1534</v>
      </c>
      <c r="E85" s="16">
        <v>1574.74</v>
      </c>
      <c r="F85" s="16">
        <v>1820.68</v>
      </c>
      <c r="G85" s="16">
        <v>2331.8200000000002</v>
      </c>
      <c r="H85" s="16">
        <v>3095.61</v>
      </c>
      <c r="I85" s="15">
        <v>3104.79</v>
      </c>
      <c r="J85" s="15">
        <v>3555.92</v>
      </c>
      <c r="K85" s="15">
        <v>3983.3</v>
      </c>
      <c r="L85" s="15">
        <v>4430.82</v>
      </c>
      <c r="M85" s="15">
        <v>4846.42</v>
      </c>
      <c r="N85" s="15">
        <v>5772.1</v>
      </c>
      <c r="O85" s="15">
        <v>6279.87</v>
      </c>
      <c r="P85" s="15">
        <v>9091</v>
      </c>
      <c r="Q85" s="15">
        <v>10392</v>
      </c>
      <c r="R85" s="15">
        <v>11911</v>
      </c>
      <c r="S85" s="15">
        <v>13571</v>
      </c>
      <c r="T85" s="15">
        <v>15521</v>
      </c>
      <c r="U85" s="15">
        <v>16267</v>
      </c>
      <c r="V85" s="15">
        <v>16783</v>
      </c>
      <c r="W85" s="15">
        <v>20591</v>
      </c>
      <c r="X85" s="15">
        <v>21157</v>
      </c>
      <c r="Y85" s="17">
        <v>861.94999999999993</v>
      </c>
      <c r="Z85" s="17">
        <v>1186.2400000000002</v>
      </c>
      <c r="AA85" s="17">
        <v>1132.2199999999998</v>
      </c>
      <c r="AB85" s="17">
        <v>588.71</v>
      </c>
      <c r="AC85" s="17">
        <v>1178.3499999999999</v>
      </c>
      <c r="AD85" s="17">
        <v>1268.2900000000004</v>
      </c>
      <c r="AE85" s="17">
        <v>399.26000000000016</v>
      </c>
      <c r="AF85" s="17">
        <v>1072.7</v>
      </c>
      <c r="AG85" s="17">
        <v>1062.2700000000004</v>
      </c>
      <c r="AH85" s="17">
        <v>1444.0900000000001</v>
      </c>
      <c r="AI85" s="17">
        <v>1555.72</v>
      </c>
      <c r="AK85" s="2">
        <v>2211</v>
      </c>
    </row>
    <row r="86" spans="1:41" s="2" customFormat="1" x14ac:dyDescent="0.25">
      <c r="A86" s="89" t="s">
        <v>84</v>
      </c>
      <c r="B86" s="14" t="s">
        <v>85</v>
      </c>
      <c r="C86" s="15">
        <v>132.04</v>
      </c>
      <c r="D86" s="16">
        <v>522.5</v>
      </c>
      <c r="E86" s="16">
        <v>1389.92</v>
      </c>
      <c r="F86" s="16">
        <v>1639.16</v>
      </c>
      <c r="G86" s="16">
        <v>2015.28</v>
      </c>
      <c r="H86" s="16">
        <v>2037.07</v>
      </c>
      <c r="I86" s="15">
        <v>2089.3000000000002</v>
      </c>
      <c r="J86" s="15">
        <v>2528.0500000000002</v>
      </c>
      <c r="K86" s="15">
        <v>2528.38</v>
      </c>
      <c r="L86" s="15">
        <v>2866.32</v>
      </c>
      <c r="M86" s="15">
        <v>4093.2</v>
      </c>
      <c r="N86" s="15">
        <v>3698.31</v>
      </c>
      <c r="O86" s="15">
        <v>3585.98</v>
      </c>
      <c r="P86" s="15">
        <v>4694</v>
      </c>
      <c r="Q86" s="15">
        <v>9898</v>
      </c>
      <c r="R86" s="15">
        <v>9860</v>
      </c>
      <c r="S86" s="15">
        <v>11733</v>
      </c>
      <c r="T86" s="15">
        <v>11513</v>
      </c>
      <c r="U86" s="15">
        <v>8952</v>
      </c>
      <c r="V86" s="15">
        <v>14143</v>
      </c>
      <c r="W86" s="15">
        <v>6560</v>
      </c>
      <c r="X86" s="15">
        <v>7688</v>
      </c>
      <c r="Y86" s="17">
        <v>1139.3399999999999</v>
      </c>
      <c r="Z86" s="17">
        <v>1522.0100000000002</v>
      </c>
      <c r="AA86" s="17">
        <v>2659.73</v>
      </c>
      <c r="AB86" s="17">
        <v>3645.09</v>
      </c>
      <c r="AC86" s="17">
        <v>7000.23</v>
      </c>
      <c r="AD86" s="17">
        <v>14554.73</v>
      </c>
      <c r="AE86" s="17">
        <v>55200.499999999993</v>
      </c>
      <c r="AF86" s="17">
        <v>18266.900000000005</v>
      </c>
      <c r="AG86" s="17">
        <v>6966.7000000000007</v>
      </c>
      <c r="AH86" s="17">
        <v>8804.25</v>
      </c>
      <c r="AI86" s="17">
        <v>11195.180000000002</v>
      </c>
      <c r="AK86" s="2">
        <v>2216</v>
      </c>
    </row>
    <row r="87" spans="1:41" s="2" customFormat="1" x14ac:dyDescent="0.25">
      <c r="A87" s="89" t="s">
        <v>86</v>
      </c>
      <c r="B87" s="14" t="s">
        <v>87</v>
      </c>
      <c r="C87" s="15">
        <v>95.32</v>
      </c>
      <c r="D87" s="16">
        <v>21.89</v>
      </c>
      <c r="E87" s="16">
        <v>65.97</v>
      </c>
      <c r="F87" s="16">
        <v>91.83</v>
      </c>
      <c r="G87" s="16">
        <v>95.61</v>
      </c>
      <c r="H87" s="16">
        <v>95.74</v>
      </c>
      <c r="I87" s="15">
        <v>89.67</v>
      </c>
      <c r="J87" s="15">
        <v>103.65</v>
      </c>
      <c r="K87" s="15">
        <v>112.94</v>
      </c>
      <c r="L87" s="15">
        <v>133.94</v>
      </c>
      <c r="M87" s="15">
        <v>167.31</v>
      </c>
      <c r="N87" s="15">
        <v>209.8</v>
      </c>
      <c r="O87" s="15">
        <v>247.23</v>
      </c>
      <c r="P87" s="15">
        <v>423</v>
      </c>
      <c r="Q87" s="15">
        <v>633</v>
      </c>
      <c r="R87" s="15">
        <v>1117</v>
      </c>
      <c r="S87" s="15">
        <v>774</v>
      </c>
      <c r="T87" s="15">
        <v>646</v>
      </c>
      <c r="U87" s="15">
        <v>705</v>
      </c>
      <c r="V87" s="15">
        <v>908</v>
      </c>
      <c r="W87" s="15">
        <v>816</v>
      </c>
      <c r="X87" s="15">
        <v>694</v>
      </c>
      <c r="Y87" s="17">
        <v>693.56999999999994</v>
      </c>
      <c r="Z87" s="17">
        <v>1545.0000000000002</v>
      </c>
      <c r="AA87" s="17">
        <v>1409.47</v>
      </c>
      <c r="AB87" s="17">
        <v>1436.1</v>
      </c>
      <c r="AC87" s="17">
        <v>1811.8200000000002</v>
      </c>
      <c r="AD87" s="17">
        <v>1634.2199999999998</v>
      </c>
      <c r="AE87" s="17">
        <v>1891.7799999999995</v>
      </c>
      <c r="AF87" s="17">
        <v>1924.5299999999997</v>
      </c>
      <c r="AG87" s="17">
        <v>2158.56</v>
      </c>
      <c r="AH87" s="17">
        <v>3369.7099999999991</v>
      </c>
      <c r="AI87" s="17">
        <v>3115.99</v>
      </c>
      <c r="AJ87" s="2" t="s">
        <v>38</v>
      </c>
      <c r="AK87" s="2">
        <v>2217</v>
      </c>
    </row>
    <row r="88" spans="1:41" s="2" customFormat="1" x14ac:dyDescent="0.25">
      <c r="A88" s="89" t="s">
        <v>88</v>
      </c>
      <c r="B88" s="14" t="s">
        <v>89</v>
      </c>
      <c r="C88" s="15">
        <v>502.56</v>
      </c>
      <c r="D88" s="16">
        <v>817.74</v>
      </c>
      <c r="E88" s="16">
        <v>987.34</v>
      </c>
      <c r="F88" s="16">
        <v>1157.49</v>
      </c>
      <c r="G88" s="16">
        <v>1245.27</v>
      </c>
      <c r="H88" s="16">
        <v>1336.35</v>
      </c>
      <c r="I88" s="15">
        <v>960.94</v>
      </c>
      <c r="J88" s="15">
        <v>930.13</v>
      </c>
      <c r="K88" s="15">
        <v>967.24</v>
      </c>
      <c r="L88" s="15">
        <v>1001.47</v>
      </c>
      <c r="M88" s="15">
        <v>1010.78</v>
      </c>
      <c r="N88" s="15">
        <v>1078.02</v>
      </c>
      <c r="O88" s="15">
        <v>1124.0899999999999</v>
      </c>
      <c r="P88" s="15"/>
      <c r="Q88" s="15"/>
      <c r="R88" s="15">
        <v>1441</v>
      </c>
      <c r="S88" s="15">
        <v>1567</v>
      </c>
      <c r="T88" s="15">
        <v>1587</v>
      </c>
      <c r="U88" s="15">
        <v>1729</v>
      </c>
      <c r="V88" s="15">
        <v>2140</v>
      </c>
      <c r="W88" s="15">
        <v>2423</v>
      </c>
      <c r="X88" s="15">
        <v>2784</v>
      </c>
      <c r="Y88" s="17">
        <v>2783.5299999999997</v>
      </c>
      <c r="Z88" s="17">
        <v>2812.06</v>
      </c>
      <c r="AA88" s="17">
        <v>2737.86</v>
      </c>
      <c r="AB88" s="17">
        <v>3100.14</v>
      </c>
      <c r="AC88" s="17">
        <v>3123.6000000000004</v>
      </c>
      <c r="AD88" s="17">
        <v>2670.54</v>
      </c>
      <c r="AE88" s="17">
        <v>2789.04</v>
      </c>
      <c r="AF88" s="17">
        <v>2869.46</v>
      </c>
      <c r="AG88" s="17">
        <v>2897.74</v>
      </c>
      <c r="AH88" s="17">
        <v>2808.81</v>
      </c>
      <c r="AI88" s="17">
        <v>2829.7</v>
      </c>
      <c r="AJ88" s="2" t="s">
        <v>38</v>
      </c>
      <c r="AK88" s="2">
        <v>2221</v>
      </c>
    </row>
    <row r="89" spans="1:41" s="2" customFormat="1" x14ac:dyDescent="0.25">
      <c r="A89" s="89" t="s">
        <v>90</v>
      </c>
      <c r="B89" s="14" t="s">
        <v>91</v>
      </c>
      <c r="C89" s="15">
        <v>300</v>
      </c>
      <c r="D89" s="16">
        <v>510.68</v>
      </c>
      <c r="E89" s="16">
        <v>591.16</v>
      </c>
      <c r="F89" s="16">
        <v>597.23</v>
      </c>
      <c r="G89" s="16">
        <v>751.56</v>
      </c>
      <c r="H89" s="16">
        <v>852.33</v>
      </c>
      <c r="I89" s="15">
        <v>888.19</v>
      </c>
      <c r="J89" s="15">
        <v>854.18</v>
      </c>
      <c r="K89" s="15">
        <v>779.1</v>
      </c>
      <c r="L89" s="15">
        <v>840.17</v>
      </c>
      <c r="M89" s="15">
        <v>1011.03</v>
      </c>
      <c r="N89" s="15">
        <v>1266.97</v>
      </c>
      <c r="O89" s="15">
        <v>1902.65</v>
      </c>
      <c r="P89" s="15">
        <v>1939</v>
      </c>
      <c r="Q89" s="15">
        <v>2298</v>
      </c>
      <c r="R89" s="15">
        <v>2238</v>
      </c>
      <c r="S89" s="15">
        <v>2806</v>
      </c>
      <c r="T89" s="15">
        <v>3322</v>
      </c>
      <c r="U89" s="15">
        <v>3642</v>
      </c>
      <c r="V89" s="15">
        <v>4226</v>
      </c>
      <c r="W89" s="15">
        <v>4122</v>
      </c>
      <c r="X89" s="15">
        <v>5601</v>
      </c>
      <c r="Y89" s="17">
        <v>5435.35</v>
      </c>
      <c r="Z89" s="17">
        <v>6051.3799999999983</v>
      </c>
      <c r="AA89" s="17">
        <v>7942.6900000000005</v>
      </c>
      <c r="AB89" s="17">
        <v>11570.670000000004</v>
      </c>
      <c r="AC89" s="17">
        <v>11732.539999999997</v>
      </c>
      <c r="AD89" s="17">
        <v>14534.419999999998</v>
      </c>
      <c r="AE89" s="17">
        <v>25549.47</v>
      </c>
      <c r="AF89" s="17">
        <v>15480.649999999998</v>
      </c>
      <c r="AG89" s="17">
        <v>13242.759999999998</v>
      </c>
      <c r="AH89" s="17">
        <v>18542.45</v>
      </c>
      <c r="AI89" s="17">
        <v>32561.269999999997</v>
      </c>
      <c r="AK89" s="2">
        <v>2230</v>
      </c>
    </row>
    <row r="90" spans="1:41" s="2" customFormat="1" x14ac:dyDescent="0.25">
      <c r="A90" s="89" t="s">
        <v>92</v>
      </c>
      <c r="B90" s="14" t="s">
        <v>93</v>
      </c>
      <c r="C90" s="15">
        <v>90.86</v>
      </c>
      <c r="D90" s="16">
        <v>412.37</v>
      </c>
      <c r="E90" s="16">
        <v>715.68</v>
      </c>
      <c r="F90" s="16">
        <v>955.22</v>
      </c>
      <c r="G90" s="16">
        <v>994.27</v>
      </c>
      <c r="H90" s="16">
        <v>-128.6</v>
      </c>
      <c r="I90" s="15">
        <v>1210.9000000000001</v>
      </c>
      <c r="J90" s="15">
        <v>637</v>
      </c>
      <c r="K90" s="15">
        <v>-784.56</v>
      </c>
      <c r="L90" s="15">
        <v>-1127.96</v>
      </c>
      <c r="M90" s="15">
        <v>-1063.06</v>
      </c>
      <c r="N90" s="15">
        <v>580.32000000000005</v>
      </c>
      <c r="O90" s="15">
        <v>-591.91999999999996</v>
      </c>
      <c r="P90" s="15">
        <v>864</v>
      </c>
      <c r="Q90" s="15">
        <v>1132</v>
      </c>
      <c r="R90" s="15">
        <v>1152</v>
      </c>
      <c r="S90" s="15">
        <v>2323</v>
      </c>
      <c r="T90" s="15">
        <v>1940</v>
      </c>
      <c r="U90" s="15">
        <v>1452</v>
      </c>
      <c r="V90" s="15">
        <v>3090</v>
      </c>
      <c r="W90" s="15">
        <v>3700</v>
      </c>
      <c r="X90" s="15">
        <v>5773</v>
      </c>
      <c r="Y90" s="17">
        <v>3437.6099999999997</v>
      </c>
      <c r="Z90" s="17">
        <v>3520.7499999999986</v>
      </c>
      <c r="AA90" s="17">
        <v>6497.4100000000008</v>
      </c>
      <c r="AB90" s="17">
        <v>6417.26</v>
      </c>
      <c r="AC90" s="17">
        <v>6930.1399999999994</v>
      </c>
      <c r="AD90" s="17">
        <v>38746.379999999976</v>
      </c>
      <c r="AE90" s="17">
        <v>5451.9199999999992</v>
      </c>
      <c r="AF90" s="17">
        <v>5745.75</v>
      </c>
      <c r="AG90" s="17">
        <v>4423.8500000000013</v>
      </c>
      <c r="AH90" s="17">
        <v>5025.9500000000025</v>
      </c>
      <c r="AI90" s="17">
        <v>5196.5200000000023</v>
      </c>
      <c r="AK90" s="2">
        <v>2235</v>
      </c>
    </row>
    <row r="91" spans="1:41" s="2" customFormat="1" x14ac:dyDescent="0.25">
      <c r="A91" s="89" t="s">
        <v>94</v>
      </c>
      <c r="B91" s="14" t="s">
        <v>95</v>
      </c>
      <c r="C91" s="15">
        <v>8.81</v>
      </c>
      <c r="D91" s="16">
        <v>23.2</v>
      </c>
      <c r="E91" s="16">
        <v>29.26</v>
      </c>
      <c r="F91" s="16">
        <v>31.61</v>
      </c>
      <c r="G91" s="16">
        <v>32.72</v>
      </c>
      <c r="H91" s="16">
        <v>26.38</v>
      </c>
      <c r="I91" s="15">
        <v>26.74</v>
      </c>
      <c r="J91" s="15">
        <v>21.49</v>
      </c>
      <c r="K91" s="15">
        <v>14.49</v>
      </c>
      <c r="L91" s="15">
        <v>17.670000000000002</v>
      </c>
      <c r="M91" s="15">
        <v>19.93</v>
      </c>
      <c r="N91" s="15">
        <v>28.75</v>
      </c>
      <c r="O91" s="15">
        <v>31.73</v>
      </c>
      <c r="P91" s="15"/>
      <c r="Q91" s="15"/>
      <c r="R91" s="15">
        <v>105</v>
      </c>
      <c r="S91" s="15">
        <v>127</v>
      </c>
      <c r="T91" s="15">
        <v>178</v>
      </c>
      <c r="U91" s="15">
        <v>144</v>
      </c>
      <c r="V91" s="15">
        <v>261</v>
      </c>
      <c r="W91" s="15">
        <v>247</v>
      </c>
      <c r="X91" s="15">
        <v>229</v>
      </c>
      <c r="Y91" s="17">
        <v>658.78000000000009</v>
      </c>
      <c r="Z91" s="17">
        <v>746.25</v>
      </c>
      <c r="AA91" s="17">
        <v>682.61000000000013</v>
      </c>
      <c r="AB91" s="17">
        <v>827.37999999999988</v>
      </c>
      <c r="AC91" s="17">
        <v>830.92</v>
      </c>
      <c r="AD91" s="17">
        <v>634.34</v>
      </c>
      <c r="AE91" s="17">
        <v>833.14</v>
      </c>
      <c r="AF91" s="17">
        <v>1019.09</v>
      </c>
      <c r="AG91" s="17">
        <v>1246.5800000000002</v>
      </c>
      <c r="AH91" s="17">
        <v>1525.1200000000003</v>
      </c>
      <c r="AI91" s="17">
        <v>1231.1000000000001</v>
      </c>
      <c r="AK91" s="2">
        <v>2220</v>
      </c>
    </row>
    <row r="92" spans="1:41" s="2" customFormat="1" x14ac:dyDescent="0.25">
      <c r="A92" s="87">
        <v>2</v>
      </c>
      <c r="B92" s="14" t="s">
        <v>96</v>
      </c>
      <c r="C92" s="15">
        <v>2977.51</v>
      </c>
      <c r="D92" s="16">
        <v>591.57000000000005</v>
      </c>
      <c r="E92" s="16">
        <v>744.15</v>
      </c>
      <c r="F92" s="16">
        <v>806.32</v>
      </c>
      <c r="G92" s="16">
        <v>1037.8800000000001</v>
      </c>
      <c r="H92" s="16">
        <v>789.99</v>
      </c>
      <c r="I92" s="15">
        <v>1095.98</v>
      </c>
      <c r="J92" s="15">
        <v>240.17</v>
      </c>
      <c r="K92" s="15">
        <v>1014.44</v>
      </c>
      <c r="L92" s="15">
        <v>1480.68</v>
      </c>
      <c r="M92" s="15">
        <v>1490.86</v>
      </c>
      <c r="N92" s="15">
        <v>1906.88</v>
      </c>
      <c r="O92" s="15">
        <v>2511.6999999999998</v>
      </c>
      <c r="P92" s="15">
        <v>3322</v>
      </c>
      <c r="Q92" s="15">
        <v>4323</v>
      </c>
      <c r="R92" s="15">
        <v>3536</v>
      </c>
      <c r="S92" s="15">
        <v>7310</v>
      </c>
      <c r="T92" s="15">
        <v>7033</v>
      </c>
      <c r="U92" s="15">
        <v>5890</v>
      </c>
      <c r="V92" s="15">
        <v>6191</v>
      </c>
      <c r="W92" s="15">
        <v>6363</v>
      </c>
      <c r="X92" s="15">
        <v>6854</v>
      </c>
      <c r="Y92" s="17">
        <v>12810.059999999998</v>
      </c>
      <c r="Z92" s="17">
        <v>22279.280000000006</v>
      </c>
      <c r="AA92" s="17">
        <v>18917.189999999991</v>
      </c>
      <c r="AB92" s="17">
        <v>17363.480000000003</v>
      </c>
      <c r="AC92" s="17">
        <v>18819.930000000004</v>
      </c>
      <c r="AD92" s="17">
        <v>33925.300000000017</v>
      </c>
      <c r="AE92" s="17">
        <v>28367.159999999993</v>
      </c>
      <c r="AF92" s="17">
        <v>19825.589999999993</v>
      </c>
      <c r="AG92" s="17">
        <v>24078.18</v>
      </c>
      <c r="AH92" s="17">
        <v>56625.489999999991</v>
      </c>
      <c r="AI92" s="17">
        <v>35254.329999999987</v>
      </c>
      <c r="AK92" s="2" t="s">
        <v>97</v>
      </c>
    </row>
    <row r="93" spans="1:41" s="2" customFormat="1" x14ac:dyDescent="0.25">
      <c r="A93" s="89" t="s">
        <v>69</v>
      </c>
      <c r="B93" s="14" t="s">
        <v>98</v>
      </c>
      <c r="C93" s="15">
        <v>2810.82</v>
      </c>
      <c r="D93" s="16">
        <v>432.35</v>
      </c>
      <c r="E93" s="16">
        <v>566.55999999999995</v>
      </c>
      <c r="F93" s="16">
        <v>576.26</v>
      </c>
      <c r="G93" s="16">
        <v>746.06</v>
      </c>
      <c r="H93" s="16">
        <v>707.54</v>
      </c>
      <c r="I93" s="15">
        <v>834.3</v>
      </c>
      <c r="J93" s="15">
        <v>914.57</v>
      </c>
      <c r="K93" s="15">
        <v>929.32</v>
      </c>
      <c r="L93" s="15">
        <v>1033.96</v>
      </c>
      <c r="M93" s="15">
        <v>1002.54</v>
      </c>
      <c r="N93" s="15">
        <v>1173.55</v>
      </c>
      <c r="O93" s="15">
        <v>1739.65</v>
      </c>
      <c r="P93" s="15">
        <v>2494</v>
      </c>
      <c r="Q93" s="15">
        <v>3677</v>
      </c>
      <c r="R93" s="15">
        <v>2481</v>
      </c>
      <c r="S93" s="15">
        <v>3728</v>
      </c>
      <c r="T93" s="15">
        <v>2806</v>
      </c>
      <c r="U93" s="15">
        <v>3044</v>
      </c>
      <c r="V93" s="15">
        <v>3526</v>
      </c>
      <c r="W93" s="15">
        <v>3747</v>
      </c>
      <c r="X93" s="15">
        <v>3988</v>
      </c>
      <c r="Y93" s="17">
        <v>3988.369999999999</v>
      </c>
      <c r="Z93" s="17">
        <v>3531.7500000000009</v>
      </c>
      <c r="AA93" s="17">
        <v>4449.7700000000013</v>
      </c>
      <c r="AB93" s="17">
        <v>4872.5700000000006</v>
      </c>
      <c r="AC93" s="17">
        <v>5116.74</v>
      </c>
      <c r="AD93" s="17">
        <v>3290.92</v>
      </c>
      <c r="AE93" s="17">
        <v>5707.3199999999979</v>
      </c>
      <c r="AF93" s="17">
        <v>5768.7</v>
      </c>
      <c r="AG93" s="17">
        <v>5137.62</v>
      </c>
      <c r="AH93" s="17">
        <v>4175.26</v>
      </c>
      <c r="AI93" s="17">
        <v>3517.7799999999997</v>
      </c>
      <c r="AJ93" s="2" t="s">
        <v>38</v>
      </c>
      <c r="AK93" s="2">
        <v>3453</v>
      </c>
    </row>
    <row r="94" spans="1:41" s="2" customFormat="1" ht="18" x14ac:dyDescent="0.25">
      <c r="A94" s="89" t="s">
        <v>72</v>
      </c>
      <c r="B94" s="14" t="s">
        <v>99</v>
      </c>
      <c r="C94" s="15">
        <v>17.45</v>
      </c>
      <c r="D94" s="16">
        <v>25.14</v>
      </c>
      <c r="E94" s="16">
        <v>27.56</v>
      </c>
      <c r="F94" s="16">
        <v>28.75</v>
      </c>
      <c r="G94" s="16">
        <v>21.25</v>
      </c>
      <c r="H94" s="16">
        <v>32.04</v>
      </c>
      <c r="I94" s="15">
        <v>32.130000000000003</v>
      </c>
      <c r="J94" s="15">
        <v>36.92</v>
      </c>
      <c r="K94" s="15">
        <v>34.659999999999997</v>
      </c>
      <c r="L94" s="15">
        <v>46.28</v>
      </c>
      <c r="M94" s="15">
        <v>70.61</v>
      </c>
      <c r="N94" s="15">
        <v>101.84</v>
      </c>
      <c r="O94" s="15">
        <v>130.57</v>
      </c>
      <c r="P94" s="15"/>
      <c r="Q94" s="15"/>
      <c r="R94" s="15">
        <v>96</v>
      </c>
      <c r="S94" s="15">
        <v>99</v>
      </c>
      <c r="T94" s="15">
        <v>102</v>
      </c>
      <c r="U94" s="15">
        <v>88</v>
      </c>
      <c r="V94" s="15">
        <v>96</v>
      </c>
      <c r="W94" s="15">
        <v>108</v>
      </c>
      <c r="X94" s="15">
        <v>131</v>
      </c>
      <c r="Y94" s="17">
        <v>131.08000000000001</v>
      </c>
      <c r="Z94" s="17">
        <v>139.89000000000001</v>
      </c>
      <c r="AA94" s="17">
        <v>240.60000000000002</v>
      </c>
      <c r="AB94" s="17">
        <v>151.28999999999996</v>
      </c>
      <c r="AC94" s="17">
        <v>208.20999999999998</v>
      </c>
      <c r="AD94" s="17">
        <v>402.15999999999997</v>
      </c>
      <c r="AE94" s="17">
        <v>396.11000000000007</v>
      </c>
      <c r="AF94" s="17">
        <v>1081.28</v>
      </c>
      <c r="AG94" s="17">
        <v>424.8</v>
      </c>
      <c r="AH94" s="17">
        <v>635.82999999999993</v>
      </c>
      <c r="AI94" s="17">
        <v>721.91</v>
      </c>
      <c r="AJ94" s="2" t="s">
        <v>38</v>
      </c>
      <c r="AK94" s="2">
        <v>2425</v>
      </c>
    </row>
    <row r="95" spans="1:41" s="2" customFormat="1" x14ac:dyDescent="0.25">
      <c r="A95" s="89" t="s">
        <v>74</v>
      </c>
      <c r="B95" s="14" t="s">
        <v>100</v>
      </c>
      <c r="C95" s="15">
        <v>149.24</v>
      </c>
      <c r="D95" s="16">
        <v>134.08000000000001</v>
      </c>
      <c r="E95" s="16">
        <v>150.03</v>
      </c>
      <c r="F95" s="16">
        <v>201.31</v>
      </c>
      <c r="G95" s="16">
        <v>270.57</v>
      </c>
      <c r="H95" s="16">
        <v>50.41</v>
      </c>
      <c r="I95" s="15">
        <v>229.55</v>
      </c>
      <c r="J95" s="15">
        <v>-711.32</v>
      </c>
      <c r="K95" s="15">
        <v>50.46</v>
      </c>
      <c r="L95" s="15">
        <v>400.44</v>
      </c>
      <c r="M95" s="15">
        <v>417.71</v>
      </c>
      <c r="N95" s="15">
        <v>631.49</v>
      </c>
      <c r="O95" s="15">
        <v>641.48</v>
      </c>
      <c r="P95" s="15"/>
      <c r="Q95" s="15"/>
      <c r="R95" s="15">
        <v>959</v>
      </c>
      <c r="S95" s="15">
        <v>3482</v>
      </c>
      <c r="T95" s="15">
        <v>4125</v>
      </c>
      <c r="U95" s="15">
        <v>2758</v>
      </c>
      <c r="V95" s="15">
        <v>2569</v>
      </c>
      <c r="W95" s="15">
        <v>2507</v>
      </c>
      <c r="X95" s="25">
        <v>21528</v>
      </c>
      <c r="Y95" s="17">
        <f>Y92-Y93-Y94</f>
        <v>8690.6099999999988</v>
      </c>
      <c r="Z95" s="17">
        <f t="shared" ref="Z95:AI95" si="21">Z92-Z93-Z94</f>
        <v>18607.640000000007</v>
      </c>
      <c r="AA95" s="17">
        <f t="shared" si="21"/>
        <v>14226.819999999991</v>
      </c>
      <c r="AB95" s="17">
        <f t="shared" si="21"/>
        <v>12339.620000000003</v>
      </c>
      <c r="AC95" s="17">
        <f t="shared" si="21"/>
        <v>13494.980000000005</v>
      </c>
      <c r="AD95" s="17">
        <f t="shared" si="21"/>
        <v>30232.220000000019</v>
      </c>
      <c r="AE95" s="17">
        <f t="shared" si="21"/>
        <v>22263.729999999996</v>
      </c>
      <c r="AF95" s="17">
        <f t="shared" si="21"/>
        <v>12975.609999999991</v>
      </c>
      <c r="AG95" s="17">
        <f t="shared" si="21"/>
        <v>18515.760000000002</v>
      </c>
      <c r="AH95" s="17">
        <f t="shared" si="21"/>
        <v>51814.399999999987</v>
      </c>
      <c r="AI95" s="17">
        <f t="shared" si="21"/>
        <v>31014.639999999989</v>
      </c>
    </row>
    <row r="96" spans="1:41" s="2" customFormat="1" x14ac:dyDescent="0.25">
      <c r="A96" s="87">
        <v>3</v>
      </c>
      <c r="B96" s="14" t="s">
        <v>101</v>
      </c>
      <c r="C96" s="15">
        <v>3172.83</v>
      </c>
      <c r="D96" s="16">
        <v>8669.6299999999992</v>
      </c>
      <c r="E96" s="16">
        <v>8940.58</v>
      </c>
      <c r="F96" s="16">
        <v>10245.99</v>
      </c>
      <c r="G96" s="16">
        <v>11942.49</v>
      </c>
      <c r="H96" s="16">
        <v>13130.3</v>
      </c>
      <c r="I96" s="15">
        <v>12763.77</v>
      </c>
      <c r="J96" s="15">
        <v>15015.36</v>
      </c>
      <c r="K96" s="15">
        <v>19442.61</v>
      </c>
      <c r="L96" s="15">
        <v>20717.810000000001</v>
      </c>
      <c r="M96" s="15">
        <v>21395.84</v>
      </c>
      <c r="N96" s="15">
        <v>30478.49</v>
      </c>
      <c r="O96" s="15">
        <v>40796.44</v>
      </c>
      <c r="P96" s="15">
        <v>43734</v>
      </c>
      <c r="Q96" s="15">
        <v>65071</v>
      </c>
      <c r="R96" s="15">
        <v>62133</v>
      </c>
      <c r="S96" s="15">
        <v>78543</v>
      </c>
      <c r="T96" s="15">
        <v>68835</v>
      </c>
      <c r="U96" s="15">
        <v>72140</v>
      </c>
      <c r="V96" s="15">
        <v>71950</v>
      </c>
      <c r="W96" s="15">
        <v>101590</v>
      </c>
      <c r="X96" s="15">
        <v>116955</v>
      </c>
      <c r="Y96" s="17">
        <v>201938.08999999997</v>
      </c>
      <c r="Z96" s="17">
        <v>164908.84999999995</v>
      </c>
      <c r="AA96" s="17">
        <v>164668.54999999999</v>
      </c>
      <c r="AB96" s="17">
        <v>176342.19000000006</v>
      </c>
      <c r="AC96" s="17">
        <v>235730.84000000003</v>
      </c>
      <c r="AD96" s="17">
        <v>700897.2699999999</v>
      </c>
      <c r="AE96" s="17">
        <v>476346.94</v>
      </c>
      <c r="AF96" s="17">
        <v>468692.92000000016</v>
      </c>
      <c r="AG96" s="17">
        <v>393721.45999999985</v>
      </c>
      <c r="AH96" s="17">
        <v>377570.45000000013</v>
      </c>
      <c r="AI96" s="17">
        <v>372558.56000000023</v>
      </c>
      <c r="AK96" s="2" t="s">
        <v>102</v>
      </c>
    </row>
    <row r="97" spans="1:38" s="2" customFormat="1" x14ac:dyDescent="0.25">
      <c r="A97" s="89" t="s">
        <v>69</v>
      </c>
      <c r="B97" s="14" t="s">
        <v>103</v>
      </c>
      <c r="C97" s="15">
        <v>542.1</v>
      </c>
      <c r="D97" s="16">
        <v>1394.39</v>
      </c>
      <c r="E97" s="16">
        <v>2609.88</v>
      </c>
      <c r="F97" s="16">
        <v>3488.89</v>
      </c>
      <c r="G97" s="16">
        <v>4590.63</v>
      </c>
      <c r="H97" s="16">
        <v>5428.49</v>
      </c>
      <c r="I97" s="15">
        <v>5807.15</v>
      </c>
      <c r="J97" s="15">
        <v>6244.78</v>
      </c>
      <c r="K97" s="15">
        <v>4947.05</v>
      </c>
      <c r="L97" s="15">
        <v>5305.51</v>
      </c>
      <c r="M97" s="15">
        <v>7996.89</v>
      </c>
      <c r="N97" s="15">
        <v>10291.25</v>
      </c>
      <c r="O97" s="15">
        <v>15091.83</v>
      </c>
      <c r="P97" s="15">
        <v>11370</v>
      </c>
      <c r="Q97" s="15">
        <v>6377</v>
      </c>
      <c r="R97" s="15">
        <v>11332</v>
      </c>
      <c r="S97" s="15">
        <v>16786</v>
      </c>
      <c r="T97" s="15">
        <v>16038</v>
      </c>
      <c r="U97" s="15">
        <v>17293</v>
      </c>
      <c r="V97" s="15">
        <v>14345</v>
      </c>
      <c r="W97" s="15">
        <v>18055</v>
      </c>
      <c r="X97" s="15">
        <v>10333</v>
      </c>
      <c r="Y97" s="17">
        <v>39463.060000000005</v>
      </c>
      <c r="Z97" s="17">
        <v>27138.170000000002</v>
      </c>
      <c r="AA97" s="17">
        <v>34153.58</v>
      </c>
      <c r="AB97" s="17">
        <v>46235.01</v>
      </c>
      <c r="AC97" s="17">
        <v>92787.939999999988</v>
      </c>
      <c r="AD97" s="17">
        <v>116955.52999999998</v>
      </c>
      <c r="AE97" s="17">
        <v>138225.06</v>
      </c>
      <c r="AF97" s="17">
        <v>160376.29999999999</v>
      </c>
      <c r="AG97" s="17">
        <v>147420.06999999995</v>
      </c>
      <c r="AH97" s="17">
        <v>139078.10000000003</v>
      </c>
      <c r="AI97" s="17">
        <v>124443.5</v>
      </c>
      <c r="AK97" s="2">
        <v>2401</v>
      </c>
    </row>
    <row r="98" spans="1:38" s="2" customFormat="1" x14ac:dyDescent="0.25">
      <c r="A98" s="89" t="s">
        <v>72</v>
      </c>
      <c r="B98" s="14" t="s">
        <v>104</v>
      </c>
      <c r="C98" s="15">
        <v>16.77</v>
      </c>
      <c r="D98" s="16">
        <v>105.9</v>
      </c>
      <c r="E98" s="16">
        <v>117.28</v>
      </c>
      <c r="F98" s="16">
        <v>139.04</v>
      </c>
      <c r="G98" s="16">
        <v>115.23</v>
      </c>
      <c r="H98" s="16">
        <v>132.37</v>
      </c>
      <c r="I98" s="15">
        <v>130.55000000000001</v>
      </c>
      <c r="J98" s="15">
        <v>162.13</v>
      </c>
      <c r="K98" s="15">
        <v>163.27000000000001</v>
      </c>
      <c r="L98" s="15">
        <v>224.52</v>
      </c>
      <c r="M98" s="15">
        <v>427.68</v>
      </c>
      <c r="N98" s="15">
        <v>407.42</v>
      </c>
      <c r="O98" s="15">
        <v>615.92999999999995</v>
      </c>
      <c r="P98" s="15"/>
      <c r="Q98" s="15"/>
      <c r="R98" s="15">
        <v>620</v>
      </c>
      <c r="S98" s="15">
        <v>819</v>
      </c>
      <c r="T98" s="15">
        <v>819</v>
      </c>
      <c r="U98" s="15">
        <v>965</v>
      </c>
      <c r="V98" s="15">
        <v>1005</v>
      </c>
      <c r="W98" s="15">
        <v>1137</v>
      </c>
      <c r="X98" s="15">
        <v>581</v>
      </c>
      <c r="Y98" s="17">
        <v>366.5</v>
      </c>
      <c r="Z98" s="17">
        <v>348.18000000000006</v>
      </c>
      <c r="AA98" s="17">
        <v>486.93</v>
      </c>
      <c r="AB98" s="17">
        <v>1076.99</v>
      </c>
      <c r="AC98" s="17">
        <v>1419.1799999999998</v>
      </c>
      <c r="AD98" s="17">
        <v>1723.0000000000002</v>
      </c>
      <c r="AE98" s="17">
        <v>1951.7400000000002</v>
      </c>
      <c r="AF98" s="17">
        <v>1846.6400000000003</v>
      </c>
      <c r="AG98" s="17">
        <v>2139.71</v>
      </c>
      <c r="AH98" s="17">
        <v>2385.6800000000007</v>
      </c>
      <c r="AI98" s="17">
        <v>2465.27</v>
      </c>
      <c r="AK98" s="2">
        <v>2403</v>
      </c>
    </row>
    <row r="99" spans="1:38" s="2" customFormat="1" x14ac:dyDescent="0.25">
      <c r="A99" s="89" t="s">
        <v>74</v>
      </c>
      <c r="B99" s="14" t="s">
        <v>105</v>
      </c>
      <c r="C99" s="15">
        <v>4.17</v>
      </c>
      <c r="D99" s="16">
        <v>16.78</v>
      </c>
      <c r="E99" s="16">
        <v>15.12</v>
      </c>
      <c r="F99" s="16">
        <v>13.4</v>
      </c>
      <c r="G99" s="16">
        <v>15.75</v>
      </c>
      <c r="H99" s="16">
        <v>14.25</v>
      </c>
      <c r="I99" s="15">
        <v>14.77</v>
      </c>
      <c r="J99" s="15">
        <v>21.55</v>
      </c>
      <c r="K99" s="15">
        <v>39.950000000000003</v>
      </c>
      <c r="L99" s="15">
        <v>47.44</v>
      </c>
      <c r="M99" s="15">
        <v>67.349999999999994</v>
      </c>
      <c r="N99" s="15">
        <v>106.76</v>
      </c>
      <c r="O99" s="15">
        <v>115.11</v>
      </c>
      <c r="P99" s="15"/>
      <c r="Q99" s="15"/>
      <c r="R99" s="15">
        <v>133</v>
      </c>
      <c r="S99" s="15">
        <v>304</v>
      </c>
      <c r="T99" s="15">
        <v>536</v>
      </c>
      <c r="U99" s="15">
        <v>502</v>
      </c>
      <c r="V99" s="15">
        <v>514</v>
      </c>
      <c r="W99" s="15">
        <v>448</v>
      </c>
      <c r="X99" s="15">
        <v>1516</v>
      </c>
      <c r="Y99" s="17">
        <v>1515.6499999999996</v>
      </c>
      <c r="Z99" s="17">
        <v>5134.63</v>
      </c>
      <c r="AA99" s="17">
        <v>6151.59</v>
      </c>
      <c r="AB99" s="17">
        <v>5538.4499999999989</v>
      </c>
      <c r="AC99" s="17">
        <v>5989.76</v>
      </c>
      <c r="AD99" s="17">
        <v>13824.44</v>
      </c>
      <c r="AE99" s="17">
        <v>13651.320000000003</v>
      </c>
      <c r="AF99" s="17">
        <v>1630.11</v>
      </c>
      <c r="AG99" s="17">
        <v>1931.0400000000002</v>
      </c>
      <c r="AH99" s="17">
        <v>2286.4900000000002</v>
      </c>
      <c r="AI99" s="17">
        <v>3058.9700000000003</v>
      </c>
      <c r="AJ99" s="2" t="s">
        <v>38</v>
      </c>
      <c r="AK99" s="2" t="s">
        <v>106</v>
      </c>
    </row>
    <row r="100" spans="1:38" s="2" customFormat="1" x14ac:dyDescent="0.25">
      <c r="A100" s="89" t="s">
        <v>79</v>
      </c>
      <c r="B100" s="14" t="s">
        <v>107</v>
      </c>
      <c r="C100" s="15">
        <v>515.63</v>
      </c>
      <c r="D100" s="16">
        <v>5947.7</v>
      </c>
      <c r="E100" s="16">
        <v>4965.34</v>
      </c>
      <c r="F100" s="16">
        <v>5244.41</v>
      </c>
      <c r="G100" s="16">
        <v>5354.13</v>
      </c>
      <c r="H100" s="16">
        <v>5328.49</v>
      </c>
      <c r="I100" s="15">
        <v>4626.84</v>
      </c>
      <c r="J100" s="15">
        <v>6395.2</v>
      </c>
      <c r="K100" s="15">
        <v>11889.46</v>
      </c>
      <c r="L100" s="15">
        <v>12377.78</v>
      </c>
      <c r="M100" s="15">
        <v>9698.99</v>
      </c>
      <c r="N100" s="15">
        <v>16063.77</v>
      </c>
      <c r="O100" s="15">
        <v>18691.79</v>
      </c>
      <c r="P100" s="15">
        <v>23812</v>
      </c>
      <c r="Q100" s="15">
        <v>46114</v>
      </c>
      <c r="R100" s="15">
        <v>42259</v>
      </c>
      <c r="S100" s="15">
        <v>48721</v>
      </c>
      <c r="T100" s="15">
        <v>41639</v>
      </c>
      <c r="U100" s="15">
        <v>40429</v>
      </c>
      <c r="V100" s="15">
        <v>41898</v>
      </c>
      <c r="W100" s="15">
        <v>67651</v>
      </c>
      <c r="X100" s="15">
        <v>82997</v>
      </c>
      <c r="Y100" s="17">
        <v>2998.92</v>
      </c>
      <c r="Z100" s="17">
        <v>49612.910000000018</v>
      </c>
      <c r="AA100" s="17">
        <v>57215.420000000013</v>
      </c>
      <c r="AB100" s="17">
        <v>64454.29</v>
      </c>
      <c r="AC100" s="17">
        <v>74785.87000000001</v>
      </c>
      <c r="AD100" s="17">
        <v>114213.61999999995</v>
      </c>
      <c r="AE100" s="17">
        <v>101424.93000000004</v>
      </c>
      <c r="AF100" s="17">
        <v>94989.239999999991</v>
      </c>
      <c r="AG100" s="17">
        <v>94109.969999999972</v>
      </c>
      <c r="AH100" s="17">
        <v>90382.46</v>
      </c>
      <c r="AI100" s="17">
        <v>90417.810000000012</v>
      </c>
      <c r="AK100" s="2" t="s">
        <v>108</v>
      </c>
    </row>
    <row r="101" spans="1:38" s="2" customFormat="1" x14ac:dyDescent="0.25">
      <c r="A101" s="89" t="s">
        <v>82</v>
      </c>
      <c r="B101" s="14" t="s">
        <v>100</v>
      </c>
      <c r="C101" s="15">
        <v>2094.16</v>
      </c>
      <c r="D101" s="16">
        <v>1204.8599999999999</v>
      </c>
      <c r="E101" s="16">
        <v>1232.96</v>
      </c>
      <c r="F101" s="16">
        <v>1360.25</v>
      </c>
      <c r="G101" s="16">
        <v>1866.75</v>
      </c>
      <c r="H101" s="16">
        <v>2226.6999999999998</v>
      </c>
      <c r="I101" s="15">
        <v>2184.46</v>
      </c>
      <c r="J101" s="15">
        <v>2191.6999999999998</v>
      </c>
      <c r="K101" s="15">
        <v>2402.88</v>
      </c>
      <c r="L101" s="15">
        <v>2762.56</v>
      </c>
      <c r="M101" s="15">
        <v>3204.93</v>
      </c>
      <c r="N101" s="15">
        <v>3609.29</v>
      </c>
      <c r="O101" s="15">
        <v>6281.78</v>
      </c>
      <c r="P101" s="15"/>
      <c r="Q101" s="15"/>
      <c r="R101" s="15">
        <v>7789</v>
      </c>
      <c r="S101" s="15">
        <v>11913</v>
      </c>
      <c r="T101" s="15">
        <v>9803</v>
      </c>
      <c r="U101" s="15">
        <v>12952</v>
      </c>
      <c r="V101" s="15">
        <v>14186</v>
      </c>
      <c r="W101" s="15">
        <v>14299</v>
      </c>
      <c r="X101" s="15">
        <v>21528</v>
      </c>
      <c r="Y101" s="17">
        <f>Y96-SUM(Y97:Y100)</f>
        <v>157593.95999999996</v>
      </c>
      <c r="Z101" s="17">
        <f t="shared" ref="Z101:AI101" si="22">Z96-SUM(Z97:Z100)</f>
        <v>82674.959999999934</v>
      </c>
      <c r="AA101" s="17">
        <f t="shared" si="22"/>
        <v>66661.02999999997</v>
      </c>
      <c r="AB101" s="17">
        <f t="shared" si="22"/>
        <v>59037.45000000007</v>
      </c>
      <c r="AC101" s="17">
        <f t="shared" si="22"/>
        <v>60748.090000000026</v>
      </c>
      <c r="AD101" s="17">
        <f t="shared" si="22"/>
        <v>454180.68</v>
      </c>
      <c r="AE101" s="17">
        <f t="shared" si="22"/>
        <v>221093.88999999996</v>
      </c>
      <c r="AF101" s="17">
        <f t="shared" si="22"/>
        <v>209850.63000000018</v>
      </c>
      <c r="AG101" s="17">
        <f t="shared" si="22"/>
        <v>148120.66999999993</v>
      </c>
      <c r="AH101" s="17">
        <f t="shared" si="22"/>
        <v>143437.72000000009</v>
      </c>
      <c r="AI101" s="17">
        <f t="shared" si="22"/>
        <v>152173.01000000021</v>
      </c>
    </row>
    <row r="102" spans="1:38" s="2" customFormat="1" ht="18" x14ac:dyDescent="0.25">
      <c r="A102" s="87">
        <v>4</v>
      </c>
      <c r="B102" s="14" t="s">
        <v>109</v>
      </c>
      <c r="C102" s="15">
        <v>1488.25</v>
      </c>
      <c r="D102" s="16">
        <v>1819.15</v>
      </c>
      <c r="E102" s="16">
        <v>3083.9</v>
      </c>
      <c r="F102" s="16">
        <v>2218.75</v>
      </c>
      <c r="G102" s="16">
        <v>2564.29</v>
      </c>
      <c r="H102" s="16">
        <v>3788.45</v>
      </c>
      <c r="I102" s="15">
        <v>3319.51</v>
      </c>
      <c r="J102" s="15">
        <v>3843.12</v>
      </c>
      <c r="K102" s="15">
        <v>10973.43</v>
      </c>
      <c r="L102" s="15">
        <v>15910.73</v>
      </c>
      <c r="M102" s="15">
        <v>8223.02</v>
      </c>
      <c r="N102" s="15">
        <v>8853.4500000000007</v>
      </c>
      <c r="O102" s="15">
        <v>10966.51</v>
      </c>
      <c r="P102" s="15">
        <v>7210</v>
      </c>
      <c r="Q102" s="15">
        <v>15324</v>
      </c>
      <c r="R102" s="15">
        <v>26109</v>
      </c>
      <c r="S102" s="15">
        <v>53990</v>
      </c>
      <c r="T102" s="15">
        <v>82254</v>
      </c>
      <c r="U102" s="15">
        <v>110367</v>
      </c>
      <c r="V102" s="15">
        <v>98944</v>
      </c>
      <c r="W102" s="15">
        <v>73939</v>
      </c>
      <c r="X102" s="15">
        <v>44708</v>
      </c>
      <c r="Y102" s="17">
        <v>51390.230000000025</v>
      </c>
      <c r="Z102" s="17">
        <v>68208.850000000006</v>
      </c>
      <c r="AA102" s="17">
        <v>67157.410000000018</v>
      </c>
      <c r="AB102" s="17">
        <v>75013.219999999987</v>
      </c>
      <c r="AC102" s="17">
        <v>79574.589999999938</v>
      </c>
      <c r="AD102" s="17">
        <v>114777.35000000014</v>
      </c>
      <c r="AE102" s="17">
        <v>146798.42000000001</v>
      </c>
      <c r="AF102" s="17">
        <v>210827.66999999993</v>
      </c>
      <c r="AG102" s="17">
        <v>174333.87999999989</v>
      </c>
      <c r="AH102" s="17">
        <v>178192.85000000009</v>
      </c>
      <c r="AI102" s="17">
        <v>178587.62000000011</v>
      </c>
      <c r="AK102" s="2" t="s">
        <v>110</v>
      </c>
    </row>
    <row r="103" spans="1:38" s="2" customFormat="1" x14ac:dyDescent="0.25">
      <c r="A103" s="87">
        <v>5</v>
      </c>
      <c r="B103" s="14" t="s">
        <v>111</v>
      </c>
      <c r="C103" s="15">
        <v>4400</v>
      </c>
      <c r="D103" s="16">
        <v>6235</v>
      </c>
      <c r="E103" s="16">
        <v>5906</v>
      </c>
      <c r="F103" s="16">
        <v>7322</v>
      </c>
      <c r="G103" s="16">
        <v>7806</v>
      </c>
      <c r="H103" s="16">
        <v>8963</v>
      </c>
      <c r="I103" s="15">
        <v>9492</v>
      </c>
      <c r="J103" s="15">
        <v>8091</v>
      </c>
      <c r="K103" s="15">
        <v>7790</v>
      </c>
      <c r="L103" s="15">
        <v>8521</v>
      </c>
      <c r="M103" s="15">
        <v>10985</v>
      </c>
      <c r="N103" s="15">
        <v>13075</v>
      </c>
      <c r="O103" s="15">
        <v>15924</v>
      </c>
      <c r="P103" s="15">
        <v>32490</v>
      </c>
      <c r="Q103" s="15">
        <v>76602</v>
      </c>
      <c r="R103" s="15">
        <v>61264</v>
      </c>
      <c r="S103" s="15">
        <v>62301</v>
      </c>
      <c r="T103" s="15">
        <v>70792</v>
      </c>
      <c r="U103" s="15">
        <v>65613</v>
      </c>
      <c r="V103" s="15">
        <v>70933</v>
      </c>
      <c r="W103" s="15">
        <v>71076</v>
      </c>
      <c r="X103" s="15">
        <v>76538</v>
      </c>
      <c r="Y103" s="17">
        <v>72415.17</v>
      </c>
      <c r="Z103" s="17">
        <v>66312.929999999993</v>
      </c>
      <c r="AA103" s="17">
        <v>66467.570000000007</v>
      </c>
      <c r="AB103" s="17">
        <v>70604.799999999988</v>
      </c>
      <c r="AC103" s="17">
        <v>81124.329999999987</v>
      </c>
      <c r="AD103" s="17">
        <v>127921.74000000002</v>
      </c>
      <c r="AE103" s="17">
        <v>153758.1</v>
      </c>
      <c r="AF103" s="17">
        <v>251339.36000000002</v>
      </c>
      <c r="AG103" s="17">
        <v>188291.62</v>
      </c>
      <c r="AH103" s="17">
        <v>171298.5</v>
      </c>
      <c r="AI103" s="17">
        <v>167887.2</v>
      </c>
    </row>
    <row r="104" spans="1:38" s="2" customFormat="1" x14ac:dyDescent="0.25">
      <c r="A104" s="87">
        <v>6</v>
      </c>
      <c r="B104" s="14" t="s">
        <v>112</v>
      </c>
      <c r="C104" s="15">
        <v>375.79</v>
      </c>
      <c r="D104" s="16">
        <v>583.89</v>
      </c>
      <c r="E104" s="16">
        <v>687.78</v>
      </c>
      <c r="F104" s="16">
        <v>982.88</v>
      </c>
      <c r="G104" s="16">
        <v>1346.99</v>
      </c>
      <c r="H104" s="16">
        <v>1603.31</v>
      </c>
      <c r="I104" s="15">
        <v>1856.09</v>
      </c>
      <c r="J104" s="15">
        <v>2410.54</v>
      </c>
      <c r="K104" s="15">
        <v>2251.8000000000002</v>
      </c>
      <c r="L104" s="15">
        <v>1833.44</v>
      </c>
      <c r="M104" s="15">
        <v>1806.6</v>
      </c>
      <c r="N104" s="15">
        <v>2943</v>
      </c>
      <c r="O104" s="15">
        <v>5501.4</v>
      </c>
      <c r="P104" s="15">
        <v>5850</v>
      </c>
      <c r="Q104" s="15">
        <v>7820</v>
      </c>
      <c r="R104" s="15">
        <v>8301</v>
      </c>
      <c r="S104" s="15">
        <v>9319</v>
      </c>
      <c r="T104" s="15">
        <v>14146</v>
      </c>
      <c r="U104" s="15">
        <v>7132</v>
      </c>
      <c r="V104" s="15">
        <v>9498</v>
      </c>
      <c r="W104" s="15">
        <v>10930</v>
      </c>
      <c r="X104" s="15">
        <v>8596</v>
      </c>
      <c r="Y104" s="17">
        <v>9454.2099999999991</v>
      </c>
      <c r="Z104" s="17">
        <v>12153.969999999998</v>
      </c>
      <c r="AA104" s="17">
        <v>16738.950000000004</v>
      </c>
      <c r="AB104" s="17">
        <v>17812.800000000003</v>
      </c>
      <c r="AC104" s="17">
        <v>21784.840000000004</v>
      </c>
      <c r="AD104" s="17">
        <v>16447.579999999998</v>
      </c>
      <c r="AE104" s="17">
        <v>29693.040000000001</v>
      </c>
      <c r="AF104" s="17">
        <v>19325.810000000001</v>
      </c>
      <c r="AG104" s="17">
        <v>30534.060000000005</v>
      </c>
      <c r="AH104" s="17">
        <v>25277.129999999997</v>
      </c>
      <c r="AI104" s="17">
        <v>29331.309999999998</v>
      </c>
      <c r="AK104" s="2" t="s">
        <v>113</v>
      </c>
    </row>
    <row r="105" spans="1:38" s="2" customFormat="1" x14ac:dyDescent="0.25">
      <c r="A105" s="89" t="s">
        <v>69</v>
      </c>
      <c r="B105" s="14" t="s">
        <v>114</v>
      </c>
      <c r="C105" s="15">
        <v>211.86</v>
      </c>
      <c r="D105" s="16">
        <v>297.47000000000003</v>
      </c>
      <c r="E105" s="16">
        <v>355.85</v>
      </c>
      <c r="F105" s="16">
        <v>645.57000000000005</v>
      </c>
      <c r="G105" s="16">
        <v>948.41</v>
      </c>
      <c r="H105" s="16">
        <v>1142.3</v>
      </c>
      <c r="I105" s="15">
        <v>1337.56</v>
      </c>
      <c r="J105" s="15">
        <v>1758.9</v>
      </c>
      <c r="K105" s="15">
        <v>1699.15</v>
      </c>
      <c r="L105" s="15">
        <v>1210.33</v>
      </c>
      <c r="M105" s="15">
        <v>1340.4</v>
      </c>
      <c r="N105" s="15">
        <v>2314.7199999999998</v>
      </c>
      <c r="O105" s="15">
        <v>4800.5200000000004</v>
      </c>
      <c r="P105" s="15">
        <v>5049</v>
      </c>
      <c r="Q105" s="15">
        <v>6823</v>
      </c>
      <c r="R105" s="15">
        <v>7110</v>
      </c>
      <c r="S105" s="15">
        <v>7691</v>
      </c>
      <c r="T105" s="15">
        <v>11175</v>
      </c>
      <c r="U105" s="15">
        <v>3795</v>
      </c>
      <c r="V105" s="15">
        <v>6716</v>
      </c>
      <c r="W105" s="15">
        <v>4711</v>
      </c>
      <c r="X105" s="15">
        <v>7063</v>
      </c>
      <c r="Y105" s="17">
        <v>8103.199999999998</v>
      </c>
      <c r="Z105" s="17">
        <v>10929.489999999998</v>
      </c>
      <c r="AA105" s="17">
        <v>14773.67</v>
      </c>
      <c r="AB105" s="17">
        <v>15125.789999999995</v>
      </c>
      <c r="AC105" s="17">
        <v>18461.880000000005</v>
      </c>
      <c r="AD105" s="17">
        <v>12106.409999999996</v>
      </c>
      <c r="AE105" s="17">
        <v>19386.750000000004</v>
      </c>
      <c r="AF105" s="17">
        <v>11980.059999999998</v>
      </c>
      <c r="AG105" s="17">
        <v>20151.950000000004</v>
      </c>
      <c r="AH105" s="17">
        <v>18678.559999999998</v>
      </c>
      <c r="AI105" s="17">
        <v>21337.789999999997</v>
      </c>
      <c r="AK105" s="2">
        <v>2801</v>
      </c>
    </row>
    <row r="106" spans="1:38" s="2" customFormat="1" x14ac:dyDescent="0.25">
      <c r="A106" s="89" t="s">
        <v>72</v>
      </c>
      <c r="B106" s="14" t="s">
        <v>115</v>
      </c>
      <c r="C106" s="15">
        <v>36.380000000000003</v>
      </c>
      <c r="D106" s="16">
        <v>69.27</v>
      </c>
      <c r="E106" s="16">
        <v>72.89</v>
      </c>
      <c r="F106" s="16">
        <v>95.85</v>
      </c>
      <c r="G106" s="16">
        <v>118.75</v>
      </c>
      <c r="H106" s="16">
        <v>124.22</v>
      </c>
      <c r="I106" s="15">
        <v>118.79</v>
      </c>
      <c r="J106" s="15">
        <v>126.99</v>
      </c>
      <c r="K106" s="15">
        <v>123.85</v>
      </c>
      <c r="L106" s="15">
        <v>150.56</v>
      </c>
      <c r="M106" s="15">
        <v>156.27000000000001</v>
      </c>
      <c r="N106" s="15">
        <v>158.99</v>
      </c>
      <c r="O106" s="15">
        <v>163.62</v>
      </c>
      <c r="P106" s="15"/>
      <c r="Q106" s="15"/>
      <c r="R106" s="15">
        <v>361</v>
      </c>
      <c r="S106" s="15">
        <v>362</v>
      </c>
      <c r="T106" s="15">
        <v>386</v>
      </c>
      <c r="U106" s="15">
        <v>392</v>
      </c>
      <c r="V106" s="15">
        <v>432</v>
      </c>
      <c r="W106" s="15">
        <v>629</v>
      </c>
      <c r="X106" s="15">
        <v>849</v>
      </c>
      <c r="Y106" s="17">
        <v>848.82999999999993</v>
      </c>
      <c r="Z106" s="17">
        <v>721.93999999999983</v>
      </c>
      <c r="AA106" s="17">
        <v>1382.3600000000001</v>
      </c>
      <c r="AB106" s="17">
        <v>2165.4900000000002</v>
      </c>
      <c r="AC106" s="17">
        <v>2820.8100000000009</v>
      </c>
      <c r="AD106" s="17">
        <v>3933.5400000000004</v>
      </c>
      <c r="AE106" s="17">
        <v>9828.369999999999</v>
      </c>
      <c r="AF106" s="17">
        <v>6833.5700000000006</v>
      </c>
      <c r="AG106" s="17">
        <v>9902.6999999999989</v>
      </c>
      <c r="AH106" s="17">
        <v>6149.8200000000015</v>
      </c>
      <c r="AI106" s="17">
        <v>7519.1500000000005</v>
      </c>
      <c r="AJ106" s="2" t="s">
        <v>38</v>
      </c>
      <c r="AK106" s="2" t="s">
        <v>116</v>
      </c>
    </row>
    <row r="107" spans="1:38" s="2" customFormat="1" x14ac:dyDescent="0.25">
      <c r="A107" s="89" t="s">
        <v>74</v>
      </c>
      <c r="B107" s="14" t="s">
        <v>117</v>
      </c>
      <c r="C107" s="15">
        <v>37.08</v>
      </c>
      <c r="D107" s="16">
        <v>53.6</v>
      </c>
      <c r="E107" s="16">
        <v>68.040000000000006</v>
      </c>
      <c r="F107" s="16">
        <v>71.91</v>
      </c>
      <c r="G107" s="16">
        <v>84.36</v>
      </c>
      <c r="H107" s="16">
        <v>93.99</v>
      </c>
      <c r="I107" s="15">
        <v>104.55</v>
      </c>
      <c r="J107" s="15">
        <v>148.91999999999999</v>
      </c>
      <c r="K107" s="15">
        <v>123.67</v>
      </c>
      <c r="L107" s="15">
        <v>115.44</v>
      </c>
      <c r="M107" s="15">
        <v>108.13</v>
      </c>
      <c r="N107" s="15">
        <v>113.29</v>
      </c>
      <c r="O107" s="15">
        <v>114.5</v>
      </c>
      <c r="P107" s="15"/>
      <c r="Q107" s="15"/>
      <c r="R107" s="15">
        <v>186</v>
      </c>
      <c r="S107" s="15">
        <v>202</v>
      </c>
      <c r="T107" s="15">
        <v>253</v>
      </c>
      <c r="U107" s="15">
        <v>257</v>
      </c>
      <c r="V107" s="15">
        <v>231</v>
      </c>
      <c r="W107" s="15">
        <v>294</v>
      </c>
      <c r="X107" s="15">
        <v>248</v>
      </c>
      <c r="Y107" s="17">
        <v>247.76999999999998</v>
      </c>
      <c r="Z107" s="17">
        <v>271.32000000000005</v>
      </c>
      <c r="AA107" s="17">
        <v>314.93</v>
      </c>
      <c r="AB107" s="17">
        <v>310.87</v>
      </c>
      <c r="AC107" s="17">
        <v>316.64</v>
      </c>
      <c r="AD107" s="17">
        <v>311.13</v>
      </c>
      <c r="AE107" s="17">
        <v>350.82000000000005</v>
      </c>
      <c r="AF107" s="17">
        <v>401.96000000000004</v>
      </c>
      <c r="AG107" s="17">
        <v>372.56</v>
      </c>
      <c r="AH107" s="17">
        <v>412.98999999999995</v>
      </c>
      <c r="AI107" s="17">
        <v>430.86</v>
      </c>
      <c r="AJ107" s="2" t="s">
        <v>38</v>
      </c>
      <c r="AK107" s="2">
        <v>2702</v>
      </c>
    </row>
    <row r="108" spans="1:38" s="2" customFormat="1" x14ac:dyDescent="0.25">
      <c r="A108" s="89" t="s">
        <v>79</v>
      </c>
      <c r="B108" s="14" t="s">
        <v>100</v>
      </c>
      <c r="C108" s="15">
        <v>90.47</v>
      </c>
      <c r="D108" s="16">
        <v>163.55000000000001</v>
      </c>
      <c r="E108" s="16">
        <v>191</v>
      </c>
      <c r="F108" s="16">
        <v>169.55</v>
      </c>
      <c r="G108" s="16">
        <v>195.47</v>
      </c>
      <c r="H108" s="16">
        <v>242.8</v>
      </c>
      <c r="I108" s="15">
        <v>295.19</v>
      </c>
      <c r="J108" s="15">
        <v>375.73</v>
      </c>
      <c r="K108" s="15">
        <v>305.13</v>
      </c>
      <c r="L108" s="15">
        <v>357.11</v>
      </c>
      <c r="M108" s="15">
        <v>201.8</v>
      </c>
      <c r="N108" s="15">
        <v>356</v>
      </c>
      <c r="O108" s="15">
        <v>422.76</v>
      </c>
      <c r="P108" s="15"/>
      <c r="Q108" s="15"/>
      <c r="R108" s="15">
        <v>645</v>
      </c>
      <c r="S108" s="15">
        <v>1064</v>
      </c>
      <c r="T108" s="15">
        <v>2332</v>
      </c>
      <c r="U108" s="15">
        <v>2688</v>
      </c>
      <c r="V108" s="15">
        <v>2118</v>
      </c>
      <c r="W108" s="15">
        <v>5296</v>
      </c>
      <c r="X108" s="15">
        <v>437</v>
      </c>
      <c r="Y108" s="17">
        <f t="shared" ref="Y108:AI108" si="23">Y104-SUM(Y105:Y107)</f>
        <v>254.40999999999985</v>
      </c>
      <c r="Z108" s="17">
        <f t="shared" si="23"/>
        <v>231.21999999999935</v>
      </c>
      <c r="AA108" s="17">
        <f t="shared" si="23"/>
        <v>267.99000000000524</v>
      </c>
      <c r="AB108" s="17">
        <f t="shared" si="23"/>
        <v>210.65000000000873</v>
      </c>
      <c r="AC108" s="17">
        <f t="shared" si="23"/>
        <v>185.5099999999984</v>
      </c>
      <c r="AD108" s="17">
        <f t="shared" si="23"/>
        <v>96.500000000001819</v>
      </c>
      <c r="AE108" s="17">
        <f t="shared" si="23"/>
        <v>127.09999999999854</v>
      </c>
      <c r="AF108" s="17">
        <f t="shared" si="23"/>
        <v>110.2200000000048</v>
      </c>
      <c r="AG108" s="17">
        <f t="shared" si="23"/>
        <v>106.85000000000218</v>
      </c>
      <c r="AH108" s="17">
        <f t="shared" si="23"/>
        <v>35.759999999998399</v>
      </c>
      <c r="AI108" s="17">
        <f t="shared" si="23"/>
        <v>43.509999999998399</v>
      </c>
    </row>
    <row r="109" spans="1:38" s="2" customFormat="1" x14ac:dyDescent="0.25">
      <c r="A109" s="87">
        <v>7</v>
      </c>
      <c r="B109" s="14" t="s">
        <v>118</v>
      </c>
      <c r="C109" s="15">
        <v>931.76</v>
      </c>
      <c r="D109" s="16">
        <v>1809.04</v>
      </c>
      <c r="E109" s="16">
        <v>1991.87</v>
      </c>
      <c r="F109" s="16">
        <v>2433.2600000000002</v>
      </c>
      <c r="G109" s="16">
        <v>2992.15</v>
      </c>
      <c r="H109" s="16">
        <v>5066.9799999999996</v>
      </c>
      <c r="I109" s="15">
        <v>10414.16</v>
      </c>
      <c r="J109" s="15">
        <v>12752.94</v>
      </c>
      <c r="K109" s="15">
        <v>12688.25</v>
      </c>
      <c r="L109" s="15">
        <v>12853.28</v>
      </c>
      <c r="M109" s="15">
        <v>12167.19</v>
      </c>
      <c r="N109" s="15">
        <v>16907.32</v>
      </c>
      <c r="O109" s="15">
        <v>22040.98</v>
      </c>
      <c r="P109" s="15">
        <v>23834</v>
      </c>
      <c r="Q109" s="15">
        <v>26272</v>
      </c>
      <c r="R109" s="15">
        <v>35922</v>
      </c>
      <c r="S109" s="15">
        <v>48158</v>
      </c>
      <c r="T109" s="15">
        <v>45175</v>
      </c>
      <c r="U109" s="15">
        <v>33712</v>
      </c>
      <c r="V109" s="15">
        <v>34082</v>
      </c>
      <c r="W109" s="15">
        <v>32859</v>
      </c>
      <c r="X109" s="15">
        <v>43550</v>
      </c>
      <c r="Y109" s="17">
        <v>48827.579999999973</v>
      </c>
      <c r="Z109" s="17">
        <v>54406.839999999989</v>
      </c>
      <c r="AA109" s="17">
        <v>44543.09</v>
      </c>
      <c r="AB109" s="17">
        <v>44984.93</v>
      </c>
      <c r="AC109" s="17">
        <v>35958.78</v>
      </c>
      <c r="AD109" s="17">
        <v>54106.910000000011</v>
      </c>
      <c r="AE109" s="17">
        <v>46723.100000000006</v>
      </c>
      <c r="AF109" s="17">
        <v>87995.070000000022</v>
      </c>
      <c r="AG109" s="17">
        <v>57150.700000000004</v>
      </c>
      <c r="AH109" s="17">
        <v>84638.81</v>
      </c>
      <c r="AI109" s="17">
        <v>49257.329999999994</v>
      </c>
      <c r="AK109" s="2" t="s">
        <v>119</v>
      </c>
      <c r="AL109" s="2" t="s">
        <v>120</v>
      </c>
    </row>
    <row r="110" spans="1:38" s="2" customFormat="1" x14ac:dyDescent="0.25">
      <c r="A110" s="89" t="s">
        <v>69</v>
      </c>
      <c r="B110" s="14" t="s">
        <v>121</v>
      </c>
      <c r="C110" s="15">
        <v>430.98</v>
      </c>
      <c r="D110" s="16">
        <v>638.4</v>
      </c>
      <c r="E110" s="16">
        <v>757.69</v>
      </c>
      <c r="F110" s="16">
        <v>982.66</v>
      </c>
      <c r="G110" s="16">
        <v>1030.58</v>
      </c>
      <c r="H110" s="16">
        <v>2767.93</v>
      </c>
      <c r="I110" s="15">
        <v>7801.43</v>
      </c>
      <c r="J110" s="15">
        <v>7356.13</v>
      </c>
      <c r="K110" s="15">
        <v>7239.49</v>
      </c>
      <c r="L110" s="15">
        <v>7344.37</v>
      </c>
      <c r="M110" s="15">
        <v>7212.37</v>
      </c>
      <c r="N110" s="15">
        <v>11631.02</v>
      </c>
      <c r="O110" s="15">
        <v>16858.490000000002</v>
      </c>
      <c r="P110" s="15">
        <v>17581</v>
      </c>
      <c r="Q110" s="15">
        <v>19837</v>
      </c>
      <c r="R110" s="15">
        <v>24685</v>
      </c>
      <c r="S110" s="15">
        <v>38208</v>
      </c>
      <c r="T110" s="15">
        <v>37347</v>
      </c>
      <c r="U110" s="15">
        <v>26670</v>
      </c>
      <c r="V110" s="15">
        <v>24000</v>
      </c>
      <c r="W110" s="15">
        <v>21743</v>
      </c>
      <c r="X110" s="15">
        <v>25735</v>
      </c>
      <c r="Y110" s="17">
        <v>25735.06</v>
      </c>
      <c r="Z110" s="17">
        <v>25348.29</v>
      </c>
      <c r="AA110" s="17">
        <v>18990.780000000002</v>
      </c>
      <c r="AB110" s="17">
        <v>14449.13</v>
      </c>
      <c r="AC110" s="17">
        <v>3254.2500000000005</v>
      </c>
      <c r="AD110" s="17">
        <v>4302.0599999999995</v>
      </c>
      <c r="AE110" s="17">
        <v>4140.1500000000005</v>
      </c>
      <c r="AF110" s="17">
        <v>4159.2899999999991</v>
      </c>
      <c r="AG110" s="17">
        <v>16310.869999999999</v>
      </c>
      <c r="AH110" s="17">
        <v>22469.23</v>
      </c>
      <c r="AI110" s="17">
        <v>6451.41</v>
      </c>
      <c r="AJ110" s="2" t="s">
        <v>38</v>
      </c>
      <c r="AK110" s="2">
        <v>3054</v>
      </c>
    </row>
    <row r="111" spans="1:38" s="2" customFormat="1" x14ac:dyDescent="0.25">
      <c r="A111" s="89" t="s">
        <v>72</v>
      </c>
      <c r="B111" s="14" t="s">
        <v>122</v>
      </c>
      <c r="C111" s="15">
        <v>25.63</v>
      </c>
      <c r="D111" s="16">
        <v>68.89</v>
      </c>
      <c r="E111" s="16">
        <v>74.010000000000005</v>
      </c>
      <c r="F111" s="16">
        <v>132.22</v>
      </c>
      <c r="G111" s="16">
        <v>177.94</v>
      </c>
      <c r="H111" s="16">
        <v>178.78</v>
      </c>
      <c r="I111" s="15">
        <v>181.79</v>
      </c>
      <c r="J111" s="15">
        <v>228.45</v>
      </c>
      <c r="K111" s="15">
        <v>242.52</v>
      </c>
      <c r="L111" s="15">
        <v>262.87</v>
      </c>
      <c r="M111" s="15">
        <v>362.1</v>
      </c>
      <c r="N111" s="15">
        <v>421.39</v>
      </c>
      <c r="O111" s="15">
        <v>483.25</v>
      </c>
      <c r="P111" s="15"/>
      <c r="Q111" s="15"/>
      <c r="R111" s="15">
        <v>1127</v>
      </c>
      <c r="S111" s="15">
        <v>1333</v>
      </c>
      <c r="T111" s="15">
        <v>934</v>
      </c>
      <c r="U111" s="15">
        <v>1145</v>
      </c>
      <c r="V111" s="15">
        <v>1000</v>
      </c>
      <c r="W111" s="15">
        <v>977</v>
      </c>
      <c r="X111" s="15">
        <v>433</v>
      </c>
      <c r="Y111" s="17">
        <v>433.17</v>
      </c>
      <c r="Z111" s="17">
        <v>504.64</v>
      </c>
      <c r="AA111" s="17">
        <v>845.71000000000015</v>
      </c>
      <c r="AB111" s="17">
        <v>5820.5600000000013</v>
      </c>
      <c r="AC111" s="17">
        <v>3834.94</v>
      </c>
      <c r="AD111" s="17">
        <v>4242.78</v>
      </c>
      <c r="AE111" s="17">
        <v>5253.1299999999992</v>
      </c>
      <c r="AF111" s="17">
        <v>9549.09</v>
      </c>
      <c r="AG111" s="17">
        <v>2252.7200000000003</v>
      </c>
      <c r="AH111" s="17">
        <v>2581.9899999999998</v>
      </c>
      <c r="AI111" s="17">
        <v>2354.8200000000002</v>
      </c>
      <c r="AJ111" s="2" t="s">
        <v>38</v>
      </c>
      <c r="AK111" s="2">
        <v>3053</v>
      </c>
    </row>
    <row r="112" spans="1:38" s="2" customFormat="1" x14ac:dyDescent="0.25">
      <c r="A112" s="89" t="s">
        <v>74</v>
      </c>
      <c r="B112" s="14" t="s">
        <v>123</v>
      </c>
      <c r="C112" s="15">
        <v>128.57</v>
      </c>
      <c r="D112" s="16">
        <v>282.75</v>
      </c>
      <c r="E112" s="16">
        <v>240.02</v>
      </c>
      <c r="F112" s="16">
        <v>348.79</v>
      </c>
      <c r="G112" s="16">
        <v>519.54999999999995</v>
      </c>
      <c r="H112" s="16">
        <v>577.26</v>
      </c>
      <c r="I112" s="15">
        <v>621.35</v>
      </c>
      <c r="J112" s="15">
        <v>620.22</v>
      </c>
      <c r="K112" s="15">
        <v>546.11</v>
      </c>
      <c r="L112" s="15">
        <v>611.59</v>
      </c>
      <c r="M112" s="15">
        <v>591.52</v>
      </c>
      <c r="N112" s="15">
        <v>634.39</v>
      </c>
      <c r="O112" s="15">
        <v>768.63</v>
      </c>
      <c r="P112" s="15"/>
      <c r="Q112" s="15"/>
      <c r="R112" s="15">
        <v>885</v>
      </c>
      <c r="S112" s="15">
        <v>1161</v>
      </c>
      <c r="T112" s="15">
        <v>958</v>
      </c>
      <c r="U112" s="15">
        <v>898</v>
      </c>
      <c r="V112" s="15">
        <v>1340</v>
      </c>
      <c r="W112" s="15">
        <v>1489</v>
      </c>
      <c r="X112" s="15">
        <v>1736</v>
      </c>
      <c r="Y112" s="17">
        <v>1647.44</v>
      </c>
      <c r="Z112" s="17">
        <v>1308.1100000000001</v>
      </c>
      <c r="AA112" s="17">
        <v>1506.2499999999998</v>
      </c>
      <c r="AB112" s="17">
        <v>1569.1699999999998</v>
      </c>
      <c r="AC112" s="17">
        <v>1480.27</v>
      </c>
      <c r="AD112" s="17">
        <v>1439.44</v>
      </c>
      <c r="AE112" s="17">
        <v>1631.6099999999997</v>
      </c>
      <c r="AF112" s="17">
        <v>1791.2800000000002</v>
      </c>
      <c r="AG112" s="17">
        <v>2074.3700000000003</v>
      </c>
      <c r="AH112" s="17">
        <v>2468.62</v>
      </c>
      <c r="AI112" s="17">
        <v>2346.41</v>
      </c>
      <c r="AK112" s="2" t="s">
        <v>124</v>
      </c>
    </row>
    <row r="113" spans="1:37" s="2" customFormat="1" x14ac:dyDescent="0.25">
      <c r="A113" s="89" t="s">
        <v>79</v>
      </c>
      <c r="B113" s="14" t="s">
        <v>100</v>
      </c>
      <c r="C113" s="15">
        <v>346.58</v>
      </c>
      <c r="D113" s="16">
        <v>819</v>
      </c>
      <c r="E113" s="16">
        <v>920.15</v>
      </c>
      <c r="F113" s="16">
        <v>969.59</v>
      </c>
      <c r="G113" s="16">
        <v>1264.08</v>
      </c>
      <c r="H113" s="16">
        <v>1543.01</v>
      </c>
      <c r="I113" s="15">
        <v>1809.59</v>
      </c>
      <c r="J113" s="15">
        <v>4548.1400000000003</v>
      </c>
      <c r="K113" s="15">
        <v>4660.13</v>
      </c>
      <c r="L113" s="15">
        <v>4634.45</v>
      </c>
      <c r="M113" s="15">
        <v>4001.2</v>
      </c>
      <c r="N113" s="15">
        <v>4220.5200000000004</v>
      </c>
      <c r="O113" s="15">
        <v>3930.61</v>
      </c>
      <c r="P113" s="15"/>
      <c r="Q113" s="15"/>
      <c r="R113" s="15">
        <v>9225</v>
      </c>
      <c r="S113" s="15">
        <v>7455</v>
      </c>
      <c r="T113" s="15">
        <v>5936</v>
      </c>
      <c r="U113" s="15">
        <v>4998</v>
      </c>
      <c r="V113" s="15">
        <v>7742</v>
      </c>
      <c r="W113" s="15">
        <v>8650</v>
      </c>
      <c r="X113" s="15">
        <v>15645</v>
      </c>
      <c r="Y113" s="17">
        <f t="shared" ref="Y113:AI113" si="24">Y109-SUM(Y110:Y112)</f>
        <v>21011.909999999974</v>
      </c>
      <c r="Z113" s="17">
        <f t="shared" si="24"/>
        <v>27245.799999999988</v>
      </c>
      <c r="AA113" s="17">
        <f t="shared" si="24"/>
        <v>23200.349999999995</v>
      </c>
      <c r="AB113" s="17">
        <f t="shared" si="24"/>
        <v>23146.07</v>
      </c>
      <c r="AC113" s="17">
        <f t="shared" si="24"/>
        <v>27389.32</v>
      </c>
      <c r="AD113" s="17">
        <f t="shared" si="24"/>
        <v>44122.630000000012</v>
      </c>
      <c r="AE113" s="17">
        <f t="shared" si="24"/>
        <v>35698.210000000006</v>
      </c>
      <c r="AF113" s="17">
        <f t="shared" si="24"/>
        <v>72495.410000000018</v>
      </c>
      <c r="AG113" s="17">
        <f t="shared" si="24"/>
        <v>36512.740000000005</v>
      </c>
      <c r="AH113" s="17">
        <f t="shared" si="24"/>
        <v>57118.97</v>
      </c>
      <c r="AI113" s="17">
        <f t="shared" si="24"/>
        <v>38104.689999999995</v>
      </c>
    </row>
    <row r="114" spans="1:37" s="2" customFormat="1" x14ac:dyDescent="0.25">
      <c r="A114" s="90">
        <v>8</v>
      </c>
      <c r="B114" s="14" t="s">
        <v>125</v>
      </c>
      <c r="C114" s="15">
        <v>155</v>
      </c>
      <c r="D114" s="16">
        <v>198.47</v>
      </c>
      <c r="E114" s="16">
        <v>255.92</v>
      </c>
      <c r="F114" s="16">
        <v>328.94</v>
      </c>
      <c r="G114" s="16">
        <v>356.44</v>
      </c>
      <c r="H114" s="16">
        <v>375.09</v>
      </c>
      <c r="I114" s="15">
        <v>417.76</v>
      </c>
      <c r="J114" s="15">
        <v>439.18</v>
      </c>
      <c r="K114" s="15">
        <v>499.93</v>
      </c>
      <c r="L114" s="15">
        <v>569.46</v>
      </c>
      <c r="M114" s="15">
        <v>647.79</v>
      </c>
      <c r="N114" s="15">
        <v>640.62</v>
      </c>
      <c r="O114" s="15">
        <v>753.29</v>
      </c>
      <c r="P114" s="15">
        <v>801</v>
      </c>
      <c r="Q114" s="15">
        <v>1052</v>
      </c>
      <c r="R114" s="15">
        <v>1314</v>
      </c>
      <c r="S114" s="15">
        <v>1279</v>
      </c>
      <c r="T114" s="15">
        <v>1470</v>
      </c>
      <c r="U114" s="15">
        <v>1573</v>
      </c>
      <c r="V114" s="15">
        <v>1665</v>
      </c>
      <c r="W114" s="15">
        <v>1827</v>
      </c>
      <c r="X114" s="15">
        <v>1841</v>
      </c>
      <c r="Y114" s="17">
        <v>1841.3300000000002</v>
      </c>
      <c r="Z114" s="17">
        <v>2044.87</v>
      </c>
      <c r="AA114" s="17">
        <v>2200.2100000000005</v>
      </c>
      <c r="AB114" s="17">
        <v>2238.9699999999998</v>
      </c>
      <c r="AC114" s="17">
        <v>2288.2699999999995</v>
      </c>
      <c r="AD114" s="17">
        <v>2312.5599999999995</v>
      </c>
      <c r="AE114" s="17">
        <v>2404.0400000000004</v>
      </c>
      <c r="AF114" s="17">
        <v>2593.5500000000002</v>
      </c>
      <c r="AG114" s="17">
        <v>2580.16</v>
      </c>
      <c r="AH114" s="17">
        <v>2766.34</v>
      </c>
      <c r="AI114" s="17">
        <v>2942.9700000000003</v>
      </c>
      <c r="AJ114" s="2" t="s">
        <v>38</v>
      </c>
      <c r="AK114" s="2">
        <v>2059</v>
      </c>
    </row>
    <row r="115" spans="1:37" s="2" customFormat="1" x14ac:dyDescent="0.25">
      <c r="A115" s="90">
        <v>9</v>
      </c>
      <c r="B115" s="14" t="s">
        <v>126</v>
      </c>
      <c r="C115" s="15">
        <v>7100</v>
      </c>
      <c r="D115" s="16">
        <v>11537.25</v>
      </c>
      <c r="E115" s="16">
        <v>13072.98</v>
      </c>
      <c r="F115" s="16">
        <v>14405.8</v>
      </c>
      <c r="G115" s="16">
        <v>16303.27</v>
      </c>
      <c r="H115" s="16">
        <v>18365.54</v>
      </c>
      <c r="I115" s="15">
        <v>17569.29</v>
      </c>
      <c r="J115" s="15">
        <v>21226.58</v>
      </c>
      <c r="K115" s="15">
        <v>24531.29</v>
      </c>
      <c r="L115" s="15">
        <v>28842.37</v>
      </c>
      <c r="M115" s="15">
        <v>32387.3</v>
      </c>
      <c r="N115" s="15">
        <v>35539.449999999997</v>
      </c>
      <c r="O115" s="15">
        <v>45411.41</v>
      </c>
      <c r="P115" s="15">
        <v>57527</v>
      </c>
      <c r="Q115" s="15">
        <v>71385</v>
      </c>
      <c r="R115" s="15">
        <v>77452</v>
      </c>
      <c r="S115" s="15">
        <v>80868</v>
      </c>
      <c r="T115" s="15">
        <v>98040</v>
      </c>
      <c r="U115" s="15">
        <v>101333</v>
      </c>
      <c r="V115" s="15">
        <v>106652</v>
      </c>
      <c r="W115" s="15">
        <v>102247</v>
      </c>
      <c r="X115" s="15">
        <v>61472</v>
      </c>
      <c r="Y115" s="17">
        <v>311196.00000000012</v>
      </c>
      <c r="Z115" s="17">
        <v>285874.01</v>
      </c>
      <c r="AA115" s="17">
        <v>376501.84999999986</v>
      </c>
      <c r="AB115" s="17">
        <v>375997.28999999986</v>
      </c>
      <c r="AC115" s="17">
        <v>522911.55000000016</v>
      </c>
      <c r="AD115" s="17">
        <v>576881.37000000058</v>
      </c>
      <c r="AE115" s="17">
        <v>616141.31000000041</v>
      </c>
      <c r="AF115" s="17">
        <v>651648.1999999996</v>
      </c>
      <c r="AG115" s="17">
        <v>609676.73999999929</v>
      </c>
      <c r="AH115" s="17">
        <v>594207.16000000015</v>
      </c>
      <c r="AI115" s="17">
        <v>720055.76000000024</v>
      </c>
      <c r="AK115" s="2" t="s">
        <v>127</v>
      </c>
    </row>
    <row r="116" spans="1:37" s="2" customFormat="1" x14ac:dyDescent="0.25">
      <c r="A116" s="89" t="s">
        <v>69</v>
      </c>
      <c r="B116" s="14" t="s">
        <v>128</v>
      </c>
      <c r="C116" s="27">
        <v>48</v>
      </c>
      <c r="D116" s="16" t="s">
        <v>129</v>
      </c>
      <c r="E116" s="16" t="s">
        <v>129</v>
      </c>
      <c r="F116" s="16" t="s">
        <v>129</v>
      </c>
      <c r="G116" s="16" t="s">
        <v>129</v>
      </c>
      <c r="H116" s="16" t="s">
        <v>129</v>
      </c>
      <c r="I116" s="27" t="s">
        <v>129</v>
      </c>
      <c r="J116" s="27" t="s">
        <v>129</v>
      </c>
      <c r="K116" s="27" t="s">
        <v>129</v>
      </c>
      <c r="L116" s="27" t="s">
        <v>129</v>
      </c>
      <c r="M116" s="27" t="s">
        <v>129</v>
      </c>
      <c r="N116" s="27" t="s">
        <v>129</v>
      </c>
      <c r="O116" s="27" t="s">
        <v>129</v>
      </c>
      <c r="P116" s="27"/>
      <c r="Q116" s="27">
        <v>0</v>
      </c>
      <c r="R116" s="27" t="s">
        <v>129</v>
      </c>
      <c r="S116" s="27" t="s">
        <v>129</v>
      </c>
      <c r="T116" s="27" t="s">
        <v>129</v>
      </c>
      <c r="U116" s="27" t="s">
        <v>129</v>
      </c>
      <c r="V116" s="27" t="s">
        <v>129</v>
      </c>
      <c r="W116" s="27" t="s">
        <v>129</v>
      </c>
      <c r="X116" s="24"/>
      <c r="Y116" s="28"/>
      <c r="Z116" s="28"/>
      <c r="AA116" s="28"/>
      <c r="AB116" s="29"/>
      <c r="AC116" s="29"/>
      <c r="AD116" s="29"/>
      <c r="AE116" s="29"/>
      <c r="AF116" s="29"/>
      <c r="AG116" s="29"/>
      <c r="AH116" s="29"/>
      <c r="AI116" s="29"/>
    </row>
    <row r="117" spans="1:37" s="2" customFormat="1" x14ac:dyDescent="0.25">
      <c r="A117" s="89" t="s">
        <v>72</v>
      </c>
      <c r="B117" s="14" t="s">
        <v>130</v>
      </c>
      <c r="C117" s="15">
        <v>346</v>
      </c>
      <c r="D117" s="16">
        <v>561</v>
      </c>
      <c r="E117" s="16">
        <v>655.29999999999995</v>
      </c>
      <c r="F117" s="16">
        <v>695.75</v>
      </c>
      <c r="G117" s="16">
        <v>1025.74</v>
      </c>
      <c r="H117" s="16">
        <v>1107.21</v>
      </c>
      <c r="I117" s="15">
        <v>1196.6099999999999</v>
      </c>
      <c r="J117" s="15">
        <v>1215.82</v>
      </c>
      <c r="K117" s="15">
        <v>1325.4</v>
      </c>
      <c r="L117" s="15">
        <v>1613.74</v>
      </c>
      <c r="M117" s="15">
        <v>1592.91</v>
      </c>
      <c r="N117" s="15">
        <v>2487.44</v>
      </c>
      <c r="O117" s="15">
        <v>3002.39</v>
      </c>
      <c r="P117" s="15">
        <v>4120</v>
      </c>
      <c r="Q117" s="15">
        <v>4619</v>
      </c>
      <c r="R117" s="15">
        <v>1742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24"/>
      <c r="Y117" s="28"/>
      <c r="Z117" s="28"/>
      <c r="AA117" s="28"/>
      <c r="AB117" s="29"/>
      <c r="AC117" s="29"/>
      <c r="AD117" s="29"/>
      <c r="AE117" s="29"/>
      <c r="AF117" s="29"/>
      <c r="AG117" s="29"/>
      <c r="AH117" s="29"/>
      <c r="AI117" s="29"/>
    </row>
    <row r="118" spans="1:37" s="2" customFormat="1" x14ac:dyDescent="0.25">
      <c r="A118" s="89" t="s">
        <v>74</v>
      </c>
      <c r="B118" s="14" t="s">
        <v>131</v>
      </c>
      <c r="C118" s="15">
        <v>2000</v>
      </c>
      <c r="D118" s="16">
        <v>750.82</v>
      </c>
      <c r="E118" s="16">
        <v>435.77</v>
      </c>
      <c r="F118" s="16">
        <v>411.22</v>
      </c>
      <c r="G118" s="16">
        <v>360.75</v>
      </c>
      <c r="H118" s="16">
        <v>0.46</v>
      </c>
      <c r="I118" s="15">
        <v>2.44</v>
      </c>
      <c r="J118" s="15">
        <v>3.07</v>
      </c>
      <c r="K118" s="15">
        <v>2.38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24"/>
      <c r="Y118" s="28"/>
      <c r="Z118" s="28"/>
      <c r="AA118" s="28"/>
      <c r="AB118" s="29"/>
      <c r="AC118" s="29"/>
      <c r="AD118" s="29"/>
      <c r="AE118" s="29"/>
      <c r="AF118" s="29"/>
      <c r="AG118" s="29"/>
      <c r="AH118" s="29"/>
      <c r="AI118" s="29"/>
    </row>
    <row r="119" spans="1:37" s="2" customFormat="1" x14ac:dyDescent="0.25">
      <c r="A119" s="89" t="s">
        <v>79</v>
      </c>
      <c r="B119" s="14" t="s">
        <v>132</v>
      </c>
      <c r="C119" s="15">
        <v>3515</v>
      </c>
      <c r="D119" s="16">
        <v>8079.57</v>
      </c>
      <c r="E119" s="16">
        <v>9855.18</v>
      </c>
      <c r="F119" s="16">
        <v>11043.87</v>
      </c>
      <c r="G119" s="16">
        <v>12330.93</v>
      </c>
      <c r="H119" s="16">
        <v>14263.89</v>
      </c>
      <c r="I119" s="15">
        <v>13026.21</v>
      </c>
      <c r="J119" s="15">
        <v>15973.28</v>
      </c>
      <c r="K119" s="15">
        <v>18284.18</v>
      </c>
      <c r="L119" s="15">
        <v>22212.639999999999</v>
      </c>
      <c r="M119" s="15">
        <v>25022.09</v>
      </c>
      <c r="N119" s="15">
        <v>24966.7</v>
      </c>
      <c r="O119" s="15">
        <v>32837.910000000003</v>
      </c>
      <c r="P119" s="15">
        <v>42389</v>
      </c>
      <c r="Q119" s="15">
        <v>53662</v>
      </c>
      <c r="R119" s="15">
        <v>57946</v>
      </c>
      <c r="S119" s="15">
        <v>59289</v>
      </c>
      <c r="T119" s="15">
        <v>70080</v>
      </c>
      <c r="U119" s="15">
        <v>72240</v>
      </c>
      <c r="V119" s="15">
        <v>74559</v>
      </c>
      <c r="W119" s="15">
        <v>54072</v>
      </c>
      <c r="X119" s="15">
        <v>13987</v>
      </c>
      <c r="Y119" s="17"/>
      <c r="Z119" s="17"/>
      <c r="AA119" s="17"/>
      <c r="AB119" s="29"/>
      <c r="AC119" s="29"/>
      <c r="AD119" s="29"/>
      <c r="AE119" s="29"/>
      <c r="AF119" s="29"/>
      <c r="AG119" s="29"/>
      <c r="AH119" s="29"/>
      <c r="AI119" s="29"/>
    </row>
    <row r="120" spans="1:37" s="2" customFormat="1" x14ac:dyDescent="0.25">
      <c r="A120" s="89" t="s">
        <v>82</v>
      </c>
      <c r="B120" s="14" t="s">
        <v>133</v>
      </c>
      <c r="C120" s="15">
        <v>244</v>
      </c>
      <c r="D120" s="16">
        <v>403.29</v>
      </c>
      <c r="E120" s="16">
        <v>403.55</v>
      </c>
      <c r="F120" s="16">
        <v>402.92</v>
      </c>
      <c r="G120" s="16">
        <v>453</v>
      </c>
      <c r="H120" s="16">
        <v>497</v>
      </c>
      <c r="I120" s="15">
        <v>588.29</v>
      </c>
      <c r="J120" s="15">
        <v>797</v>
      </c>
      <c r="K120" s="15">
        <v>797</v>
      </c>
      <c r="L120" s="15">
        <v>714</v>
      </c>
      <c r="M120" s="15">
        <v>827</v>
      </c>
      <c r="N120" s="15">
        <v>1068.82</v>
      </c>
      <c r="O120" s="15">
        <v>1216.71</v>
      </c>
      <c r="P120" s="15">
        <v>170</v>
      </c>
      <c r="Q120" s="15">
        <v>246</v>
      </c>
      <c r="R120" s="15">
        <v>225</v>
      </c>
      <c r="S120" s="15">
        <v>424</v>
      </c>
      <c r="T120" s="15">
        <v>579</v>
      </c>
      <c r="U120" s="15">
        <v>717</v>
      </c>
      <c r="V120" s="15">
        <v>717</v>
      </c>
      <c r="W120" s="15">
        <v>717</v>
      </c>
      <c r="X120" s="15">
        <v>983</v>
      </c>
      <c r="Y120" s="17">
        <v>3376.5600000000009</v>
      </c>
      <c r="Z120" s="17">
        <v>2584.2199999999998</v>
      </c>
      <c r="AA120" s="17">
        <v>3399.860000000001</v>
      </c>
      <c r="AB120" s="29">
        <v>2762.9</v>
      </c>
      <c r="AC120" s="29">
        <v>3521.5199999999995</v>
      </c>
      <c r="AD120" s="29">
        <v>4720.4000000000005</v>
      </c>
      <c r="AE120" s="29">
        <v>4621.9600000000009</v>
      </c>
      <c r="AF120" s="29">
        <v>3613.2200000000003</v>
      </c>
      <c r="AG120" s="29">
        <v>3557.84</v>
      </c>
      <c r="AH120" s="29">
        <v>7119.2300000000005</v>
      </c>
      <c r="AI120" s="29">
        <v>9954.81</v>
      </c>
      <c r="AK120" s="2">
        <v>2225</v>
      </c>
    </row>
    <row r="121" spans="1:37" s="2" customFormat="1" x14ac:dyDescent="0.25">
      <c r="A121" s="89" t="s">
        <v>84</v>
      </c>
      <c r="B121" s="14" t="s">
        <v>134</v>
      </c>
      <c r="C121" s="15">
        <v>215</v>
      </c>
      <c r="D121" s="16">
        <v>275.08</v>
      </c>
      <c r="E121" s="16">
        <v>275</v>
      </c>
      <c r="F121" s="16">
        <v>308.08</v>
      </c>
      <c r="G121" s="16">
        <v>360.78</v>
      </c>
      <c r="H121" s="16">
        <v>466.75</v>
      </c>
      <c r="I121" s="15">
        <v>450.14</v>
      </c>
      <c r="J121" s="15">
        <v>452.26</v>
      </c>
      <c r="K121" s="15">
        <v>433.79</v>
      </c>
      <c r="L121" s="15">
        <v>383.73</v>
      </c>
      <c r="M121" s="15">
        <v>394.69</v>
      </c>
      <c r="N121" s="15">
        <v>406.11</v>
      </c>
      <c r="O121" s="15">
        <v>457.65</v>
      </c>
      <c r="P121" s="15">
        <v>500</v>
      </c>
      <c r="Q121" s="15">
        <v>601</v>
      </c>
      <c r="R121" s="15">
        <v>459</v>
      </c>
      <c r="S121" s="15">
        <v>590</v>
      </c>
      <c r="T121" s="15">
        <v>659</v>
      </c>
      <c r="U121" s="15">
        <v>874</v>
      </c>
      <c r="V121" s="15">
        <v>874</v>
      </c>
      <c r="W121" s="15">
        <v>874</v>
      </c>
      <c r="X121" s="15">
        <v>3040</v>
      </c>
      <c r="Y121" s="17">
        <v>0.44</v>
      </c>
      <c r="Z121" s="17">
        <v>2</v>
      </c>
      <c r="AA121" s="17">
        <v>2.0099999999999998</v>
      </c>
      <c r="AB121" s="29">
        <v>5.29</v>
      </c>
      <c r="AC121" s="29">
        <v>4.24</v>
      </c>
      <c r="AD121" s="29">
        <v>4.12</v>
      </c>
      <c r="AE121" s="29">
        <v>3.47</v>
      </c>
      <c r="AF121" s="29">
        <v>0</v>
      </c>
      <c r="AG121" s="29">
        <v>0</v>
      </c>
      <c r="AH121" s="29">
        <v>0</v>
      </c>
      <c r="AI121" s="29">
        <v>0</v>
      </c>
      <c r="AK121" s="2" t="s">
        <v>135</v>
      </c>
    </row>
    <row r="122" spans="1:37" s="2" customFormat="1" x14ac:dyDescent="0.25">
      <c r="A122" s="89" t="s">
        <v>86</v>
      </c>
      <c r="B122" s="14" t="s">
        <v>136</v>
      </c>
      <c r="C122" s="15">
        <v>733</v>
      </c>
      <c r="D122" s="16">
        <v>1467.49</v>
      </c>
      <c r="E122" s="16">
        <v>1448.18</v>
      </c>
      <c r="F122" s="16">
        <v>1543.96</v>
      </c>
      <c r="G122" s="16">
        <v>1772.07</v>
      </c>
      <c r="H122" s="16">
        <v>2030.23</v>
      </c>
      <c r="I122" s="15">
        <v>2305.6</v>
      </c>
      <c r="J122" s="15">
        <v>2785.15</v>
      </c>
      <c r="K122" s="15">
        <v>3688.54</v>
      </c>
      <c r="L122" s="15">
        <v>3918.26</v>
      </c>
      <c r="M122" s="15">
        <v>4550.6099999999997</v>
      </c>
      <c r="N122" s="15">
        <v>6610.38</v>
      </c>
      <c r="O122" s="15">
        <v>7896.75</v>
      </c>
      <c r="P122" s="15">
        <v>10348</v>
      </c>
      <c r="Q122" s="15">
        <v>12256</v>
      </c>
      <c r="R122" s="15">
        <v>17080</v>
      </c>
      <c r="S122" s="15">
        <v>20565</v>
      </c>
      <c r="T122" s="15">
        <v>26721</v>
      </c>
      <c r="U122" s="15">
        <v>27503</v>
      </c>
      <c r="V122" s="15">
        <v>30502</v>
      </c>
      <c r="W122" s="15">
        <v>46585</v>
      </c>
      <c r="X122" s="15">
        <v>43461</v>
      </c>
      <c r="Y122" s="17"/>
      <c r="Z122" s="17"/>
      <c r="AA122" s="17"/>
      <c r="AB122" s="29"/>
      <c r="AC122" s="29"/>
      <c r="AD122" s="29"/>
      <c r="AE122" s="29"/>
      <c r="AF122" s="29"/>
      <c r="AG122" s="29"/>
      <c r="AH122" s="29"/>
      <c r="AI122" s="29"/>
    </row>
    <row r="123" spans="1:37" s="8" customFormat="1" ht="14.25" x14ac:dyDescent="0.25">
      <c r="A123" s="91" t="s">
        <v>137</v>
      </c>
      <c r="B123" s="10" t="s">
        <v>138</v>
      </c>
      <c r="C123" s="11">
        <v>5</v>
      </c>
      <c r="D123" s="11">
        <v>0.04</v>
      </c>
      <c r="E123" s="11">
        <v>0.04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/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2"/>
      <c r="Z123" s="12"/>
      <c r="AA123" s="12"/>
      <c r="AB123" s="31"/>
      <c r="AC123" s="31"/>
      <c r="AD123" s="31"/>
      <c r="AE123" s="31"/>
      <c r="AF123" s="31"/>
      <c r="AG123" s="31"/>
      <c r="AH123" s="31"/>
      <c r="AI123" s="31"/>
    </row>
    <row r="124" spans="1:37" s="8" customFormat="1" ht="14.25" x14ac:dyDescent="0.25">
      <c r="A124" s="91" t="s">
        <v>139</v>
      </c>
      <c r="B124" s="10" t="s">
        <v>140</v>
      </c>
      <c r="C124" s="11">
        <v>3394</v>
      </c>
      <c r="D124" s="11">
        <v>5286.67</v>
      </c>
      <c r="E124" s="11">
        <v>5337.01</v>
      </c>
      <c r="F124" s="11">
        <v>3096.77</v>
      </c>
      <c r="G124" s="11">
        <v>3388.43</v>
      </c>
      <c r="H124" s="11">
        <v>3787.36</v>
      </c>
      <c r="I124" s="11">
        <v>11578.85</v>
      </c>
      <c r="J124" s="11">
        <v>12890.88</v>
      </c>
      <c r="K124" s="11">
        <v>10746.06</v>
      </c>
      <c r="L124" s="11">
        <v>11002.56</v>
      </c>
      <c r="M124" s="11">
        <v>12116.86</v>
      </c>
      <c r="N124" s="11">
        <v>25147.66</v>
      </c>
      <c r="O124" s="11">
        <v>28454.17</v>
      </c>
      <c r="P124" s="11">
        <v>26365</v>
      </c>
      <c r="Q124" s="11">
        <v>27259</v>
      </c>
      <c r="R124" s="11">
        <v>29697</v>
      </c>
      <c r="S124" s="11">
        <v>31514</v>
      </c>
      <c r="T124" s="11">
        <v>43973</v>
      </c>
      <c r="U124" s="11">
        <v>45253</v>
      </c>
      <c r="V124" s="11">
        <v>53905</v>
      </c>
      <c r="W124" s="11">
        <v>63205</v>
      </c>
      <c r="X124" s="11">
        <v>84579</v>
      </c>
      <c r="Y124" s="12">
        <f t="shared" ref="Y124:AI124" si="25">Y125+Y126</f>
        <v>84578.790000000008</v>
      </c>
      <c r="Z124" s="12">
        <f t="shared" si="25"/>
        <v>95550.3</v>
      </c>
      <c r="AA124" s="12">
        <f t="shared" si="25"/>
        <v>92244.47</v>
      </c>
      <c r="AB124" s="12">
        <f t="shared" si="25"/>
        <v>93703.579999999987</v>
      </c>
      <c r="AC124" s="12">
        <f t="shared" si="25"/>
        <v>123709.87</v>
      </c>
      <c r="AD124" s="12">
        <f t="shared" si="25"/>
        <v>184062.5</v>
      </c>
      <c r="AE124" s="12">
        <f t="shared" si="25"/>
        <v>207434.75</v>
      </c>
      <c r="AF124" s="12">
        <f t="shared" si="25"/>
        <v>172759.67999999999</v>
      </c>
      <c r="AG124" s="12">
        <f t="shared" si="25"/>
        <v>148521.91</v>
      </c>
      <c r="AH124" s="12">
        <f t="shared" si="25"/>
        <v>127146.30000000002</v>
      </c>
      <c r="AI124" s="12">
        <f t="shared" si="25"/>
        <v>132767</v>
      </c>
    </row>
    <row r="125" spans="1:37" s="2" customFormat="1" x14ac:dyDescent="0.25">
      <c r="A125" s="90">
        <v>1</v>
      </c>
      <c r="B125" s="14" t="s">
        <v>141</v>
      </c>
      <c r="C125" s="15">
        <v>3244</v>
      </c>
      <c r="D125" s="16">
        <v>4906.67</v>
      </c>
      <c r="E125" s="16">
        <v>4957.01</v>
      </c>
      <c r="F125" s="16">
        <v>2716.77</v>
      </c>
      <c r="G125" s="16">
        <v>3008.43</v>
      </c>
      <c r="H125" s="16">
        <v>3407.36</v>
      </c>
      <c r="I125" s="15">
        <v>11578.85</v>
      </c>
      <c r="J125" s="15">
        <v>12890.88</v>
      </c>
      <c r="K125" s="15">
        <v>10746.06</v>
      </c>
      <c r="L125" s="15">
        <v>11002.56</v>
      </c>
      <c r="M125" s="15">
        <v>12116.86</v>
      </c>
      <c r="N125" s="15">
        <v>25147.66</v>
      </c>
      <c r="O125" s="15">
        <v>28454.17</v>
      </c>
      <c r="P125" s="15">
        <v>26365</v>
      </c>
      <c r="Q125" s="15">
        <v>27259</v>
      </c>
      <c r="R125" s="15">
        <v>29697</v>
      </c>
      <c r="S125" s="15">
        <v>31514</v>
      </c>
      <c r="T125" s="15">
        <v>43973</v>
      </c>
      <c r="U125" s="15">
        <v>45253</v>
      </c>
      <c r="V125" s="15">
        <v>53905</v>
      </c>
      <c r="W125" s="15">
        <v>63205</v>
      </c>
      <c r="X125" s="15">
        <v>84579</v>
      </c>
      <c r="Y125" s="17">
        <v>84578.790000000008</v>
      </c>
      <c r="Z125" s="17">
        <v>95550.3</v>
      </c>
      <c r="AA125" s="17">
        <v>92244.47</v>
      </c>
      <c r="AB125" s="29">
        <v>93703.579999999987</v>
      </c>
      <c r="AC125" s="29">
        <v>123709.87</v>
      </c>
      <c r="AD125" s="29">
        <v>184062.5</v>
      </c>
      <c r="AE125" s="29">
        <v>207434.75</v>
      </c>
      <c r="AF125" s="29">
        <v>172759.67999999999</v>
      </c>
      <c r="AG125" s="29">
        <v>148521.91</v>
      </c>
      <c r="AH125" s="29">
        <v>127146.30000000002</v>
      </c>
      <c r="AI125" s="29">
        <v>132767</v>
      </c>
      <c r="AJ125" s="2" t="s">
        <v>38</v>
      </c>
      <c r="AK125" s="2" t="s">
        <v>142</v>
      </c>
    </row>
    <row r="126" spans="1:37" s="2" customFormat="1" x14ac:dyDescent="0.25">
      <c r="A126" s="90">
        <v>2</v>
      </c>
      <c r="B126" s="14" t="s">
        <v>143</v>
      </c>
      <c r="C126" s="15">
        <v>150</v>
      </c>
      <c r="D126" s="16">
        <v>380</v>
      </c>
      <c r="E126" s="16">
        <v>380</v>
      </c>
      <c r="F126" s="16">
        <v>380</v>
      </c>
      <c r="G126" s="16">
        <v>380</v>
      </c>
      <c r="H126" s="16">
        <v>380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/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7"/>
      <c r="Z126" s="17">
        <v>0</v>
      </c>
      <c r="AA126" s="17">
        <v>0</v>
      </c>
      <c r="AB126" s="29">
        <v>0</v>
      </c>
      <c r="AC126" s="29">
        <v>0</v>
      </c>
      <c r="AD126" s="29">
        <v>0</v>
      </c>
      <c r="AE126" s="29">
        <v>0</v>
      </c>
      <c r="AF126" s="29">
        <v>0</v>
      </c>
      <c r="AG126" s="29">
        <v>0</v>
      </c>
      <c r="AH126" s="29">
        <v>0</v>
      </c>
      <c r="AI126" s="29">
        <v>0</v>
      </c>
    </row>
    <row r="127" spans="1:37" s="2" customFormat="1" x14ac:dyDescent="0.25">
      <c r="A127" s="90"/>
      <c r="B127" s="82" t="s">
        <v>302</v>
      </c>
      <c r="C127" s="11">
        <v>73557</v>
      </c>
      <c r="D127" s="11">
        <v>139714.95000000001</v>
      </c>
      <c r="E127" s="11">
        <v>158810.74</v>
      </c>
      <c r="F127" s="11">
        <v>179996.53</v>
      </c>
      <c r="G127" s="11">
        <v>216417.41</v>
      </c>
      <c r="H127" s="11">
        <v>248869.34</v>
      </c>
      <c r="I127" s="11">
        <v>277975.49</v>
      </c>
      <c r="J127" s="11">
        <v>301774.76</v>
      </c>
      <c r="K127" s="11">
        <v>340092.66</v>
      </c>
      <c r="L127" s="11">
        <v>363044.82</v>
      </c>
      <c r="M127" s="11">
        <v>383030.66</v>
      </c>
      <c r="N127" s="11">
        <v>440302.87</v>
      </c>
      <c r="O127" s="11">
        <v>514313.34</v>
      </c>
      <c r="P127" s="11">
        <v>593659</v>
      </c>
      <c r="Q127" s="11">
        <v>790593</v>
      </c>
      <c r="R127" s="11">
        <v>905473</v>
      </c>
      <c r="S127" s="11">
        <v>1036061</v>
      </c>
      <c r="T127" s="11">
        <v>1145955</v>
      </c>
      <c r="U127" s="11">
        <v>1237755</v>
      </c>
      <c r="V127" s="11">
        <v>1366170</v>
      </c>
      <c r="W127" s="11">
        <v>1457882</v>
      </c>
      <c r="X127" s="11">
        <v>1530689</v>
      </c>
      <c r="Y127" s="12">
        <f t="shared" ref="Y127:AI127" si="26">Y124+Y123+Y79+Y54</f>
        <v>1788392.4900000002</v>
      </c>
      <c r="Z127" s="12">
        <f t="shared" si="26"/>
        <v>1863026.15</v>
      </c>
      <c r="AA127" s="12">
        <f t="shared" si="26"/>
        <v>2038509.1</v>
      </c>
      <c r="AB127" s="12">
        <f t="shared" si="26"/>
        <v>2161108.5499999998</v>
      </c>
      <c r="AC127" s="12">
        <f t="shared" si="26"/>
        <v>2508665.56</v>
      </c>
      <c r="AD127" s="12">
        <f t="shared" si="26"/>
        <v>3755269.6400000006</v>
      </c>
      <c r="AE127" s="12">
        <f t="shared" si="26"/>
        <v>3704603.2600000007</v>
      </c>
      <c r="AF127" s="12">
        <f t="shared" si="26"/>
        <v>4002858.21</v>
      </c>
      <c r="AG127" s="12">
        <f t="shared" si="26"/>
        <v>3900116.0099999988</v>
      </c>
      <c r="AH127" s="12">
        <f t="shared" si="26"/>
        <v>3969490.8100000005</v>
      </c>
      <c r="AI127" s="12">
        <f t="shared" si="26"/>
        <v>4215961.620000001</v>
      </c>
    </row>
    <row r="128" spans="1:37" s="2" customFormat="1" x14ac:dyDescent="0.25">
      <c r="A128" s="1"/>
      <c r="B128" s="119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</row>
    <row r="129" spans="1:38" x14ac:dyDescent="0.25">
      <c r="A129" s="83"/>
      <c r="B129" s="116" t="s">
        <v>303</v>
      </c>
    </row>
    <row r="130" spans="1:38" s="2" customFormat="1" x14ac:dyDescent="0.25">
      <c r="A130" s="9" t="s">
        <v>34</v>
      </c>
      <c r="B130" s="46" t="s">
        <v>35</v>
      </c>
      <c r="C130" s="11">
        <v>5364</v>
      </c>
      <c r="D130" s="11">
        <v>11343.8</v>
      </c>
      <c r="E130" s="11">
        <v>9228.23</v>
      </c>
      <c r="F130" s="11">
        <v>9965.4</v>
      </c>
      <c r="G130" s="11">
        <v>16836.54</v>
      </c>
      <c r="H130" s="11">
        <v>14551.34</v>
      </c>
      <c r="I130" s="11">
        <v>14219</v>
      </c>
      <c r="J130" s="11">
        <v>17854.91</v>
      </c>
      <c r="K130" s="11">
        <v>17514.080000000002</v>
      </c>
      <c r="L130" s="11">
        <v>20170.27</v>
      </c>
      <c r="M130" s="11">
        <v>34999.72</v>
      </c>
      <c r="N130" s="11">
        <v>35771.11</v>
      </c>
      <c r="O130" s="11">
        <v>36690.69</v>
      </c>
      <c r="P130" s="11">
        <v>41819</v>
      </c>
      <c r="Q130" s="11">
        <v>47379</v>
      </c>
      <c r="R130" s="11">
        <v>62383</v>
      </c>
      <c r="S130" s="11">
        <v>79829</v>
      </c>
      <c r="T130" s="11">
        <v>78881</v>
      </c>
      <c r="U130" s="11">
        <v>84807</v>
      </c>
      <c r="V130" s="11">
        <v>89191</v>
      </c>
      <c r="W130" s="11">
        <v>93728</v>
      </c>
      <c r="X130" s="11">
        <v>142908</v>
      </c>
      <c r="Y130" s="11">
        <f t="shared" ref="Y130:AI130" si="27">Y131+Y132+Y133+Y138</f>
        <v>133698.68</v>
      </c>
      <c r="Z130" s="11">
        <f t="shared" si="27"/>
        <v>90581.160000000018</v>
      </c>
      <c r="AA130" s="11">
        <f t="shared" si="27"/>
        <v>99787.53</v>
      </c>
      <c r="AB130" s="11">
        <f t="shared" si="27"/>
        <v>107336.23999999996</v>
      </c>
      <c r="AC130" s="11">
        <f t="shared" si="27"/>
        <v>114891.56000000001</v>
      </c>
      <c r="AD130" s="11">
        <f t="shared" si="27"/>
        <v>142854.50999999995</v>
      </c>
      <c r="AE130" s="11">
        <f t="shared" si="27"/>
        <v>146154.97</v>
      </c>
      <c r="AF130" s="11">
        <f t="shared" si="27"/>
        <v>147566.91999999998</v>
      </c>
      <c r="AG130" s="11">
        <f t="shared" si="27"/>
        <v>166420.57999999999</v>
      </c>
      <c r="AH130" s="11">
        <f t="shared" si="27"/>
        <v>166458.25000000003</v>
      </c>
      <c r="AI130" s="11">
        <f t="shared" si="27"/>
        <v>247348.11</v>
      </c>
    </row>
    <row r="131" spans="1:38" s="2" customFormat="1" x14ac:dyDescent="0.25">
      <c r="A131" s="50">
        <v>1</v>
      </c>
      <c r="B131" s="51" t="s">
        <v>156</v>
      </c>
      <c r="C131" s="15">
        <v>4552</v>
      </c>
      <c r="D131" s="15">
        <v>8015.05</v>
      </c>
      <c r="E131" s="15">
        <v>8508.42</v>
      </c>
      <c r="F131" s="15">
        <v>9103.51</v>
      </c>
      <c r="G131" s="15">
        <v>10035.94</v>
      </c>
      <c r="H131" s="15">
        <v>11854.85</v>
      </c>
      <c r="I131" s="15">
        <v>12384</v>
      </c>
      <c r="J131" s="15">
        <v>16206.91</v>
      </c>
      <c r="K131" s="15">
        <v>14952.85</v>
      </c>
      <c r="L131" s="15">
        <v>16862.61</v>
      </c>
      <c r="M131" s="15">
        <v>31993.8</v>
      </c>
      <c r="N131" s="15">
        <v>32337.87</v>
      </c>
      <c r="O131" s="15">
        <v>33828.239999999998</v>
      </c>
      <c r="P131" s="15">
        <v>37462</v>
      </c>
      <c r="Q131" s="15">
        <v>40918</v>
      </c>
      <c r="R131" s="15">
        <v>51112</v>
      </c>
      <c r="S131" s="15">
        <v>62056</v>
      </c>
      <c r="T131" s="15">
        <v>67902</v>
      </c>
      <c r="U131" s="15">
        <v>70499</v>
      </c>
      <c r="V131" s="15">
        <v>79125</v>
      </c>
      <c r="W131" s="15">
        <v>81887</v>
      </c>
      <c r="X131" s="15">
        <v>79958</v>
      </c>
      <c r="Y131" s="15">
        <v>79958.319999999978</v>
      </c>
      <c r="Z131" s="15">
        <v>86370.920000000013</v>
      </c>
      <c r="AA131" s="15">
        <v>90445.24</v>
      </c>
      <c r="AB131" s="15">
        <v>95230.589999999967</v>
      </c>
      <c r="AC131" s="15">
        <v>111092.43000000001</v>
      </c>
      <c r="AD131" s="15">
        <v>134304.91999999995</v>
      </c>
      <c r="AE131" s="15">
        <v>137986.97</v>
      </c>
      <c r="AF131" s="15">
        <v>142940.00999999998</v>
      </c>
      <c r="AG131" s="15">
        <v>154256.28</v>
      </c>
      <c r="AH131" s="15">
        <v>159500.00000000003</v>
      </c>
      <c r="AI131" s="15">
        <v>180000</v>
      </c>
      <c r="AK131" s="2">
        <v>4076</v>
      </c>
    </row>
    <row r="132" spans="1:38" s="2" customFormat="1" x14ac:dyDescent="0.25">
      <c r="A132" s="50">
        <v>2</v>
      </c>
      <c r="B132" s="51" t="s">
        <v>157</v>
      </c>
      <c r="C132" s="15">
        <v>65</v>
      </c>
      <c r="D132" s="15">
        <v>108.18</v>
      </c>
      <c r="E132" s="15">
        <v>118.72</v>
      </c>
      <c r="F132" s="15">
        <v>184.72</v>
      </c>
      <c r="G132" s="15">
        <v>172</v>
      </c>
      <c r="H132" s="15">
        <v>229.42</v>
      </c>
      <c r="I132" s="15">
        <v>214</v>
      </c>
      <c r="J132" s="15">
        <v>372.18</v>
      </c>
      <c r="K132" s="15">
        <v>392.05</v>
      </c>
      <c r="L132" s="15">
        <v>436.38</v>
      </c>
      <c r="M132" s="15">
        <v>794.92</v>
      </c>
      <c r="N132" s="15">
        <v>456.37</v>
      </c>
      <c r="O132" s="15">
        <v>675.33</v>
      </c>
      <c r="P132" s="15">
        <v>887</v>
      </c>
      <c r="Q132" s="15">
        <v>881</v>
      </c>
      <c r="R132" s="15">
        <v>1185</v>
      </c>
      <c r="S132" s="15">
        <v>2421</v>
      </c>
      <c r="T132" s="15">
        <v>2206</v>
      </c>
      <c r="U132" s="15">
        <v>2275</v>
      </c>
      <c r="V132" s="15">
        <v>2192</v>
      </c>
      <c r="W132" s="15" t="s">
        <v>129</v>
      </c>
      <c r="X132" s="15">
        <v>0</v>
      </c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</row>
    <row r="133" spans="1:38" s="2" customFormat="1" x14ac:dyDescent="0.25">
      <c r="A133" s="50">
        <v>3</v>
      </c>
      <c r="B133" s="51" t="s">
        <v>46</v>
      </c>
      <c r="C133" s="15">
        <v>725</v>
      </c>
      <c r="D133" s="15">
        <v>3275.71</v>
      </c>
      <c r="E133" s="15">
        <v>622.22</v>
      </c>
      <c r="F133" s="15">
        <v>261.56</v>
      </c>
      <c r="G133" s="15">
        <v>6179.68</v>
      </c>
      <c r="H133" s="15">
        <v>1976.87</v>
      </c>
      <c r="I133" s="15">
        <v>1117</v>
      </c>
      <c r="J133" s="15">
        <v>610.54999999999995</v>
      </c>
      <c r="K133" s="15">
        <v>1310</v>
      </c>
      <c r="L133" s="15">
        <v>1576.58</v>
      </c>
      <c r="M133" s="15">
        <v>870.23</v>
      </c>
      <c r="N133" s="15">
        <v>1031.6199999999999</v>
      </c>
      <c r="O133" s="15">
        <v>404.4</v>
      </c>
      <c r="P133" s="15">
        <v>649</v>
      </c>
      <c r="Q133" s="15">
        <v>2409</v>
      </c>
      <c r="R133" s="15">
        <v>4708</v>
      </c>
      <c r="S133" s="15">
        <v>10360</v>
      </c>
      <c r="T133" s="15">
        <v>3249</v>
      </c>
      <c r="U133" s="15">
        <v>5906</v>
      </c>
      <c r="V133" s="15">
        <v>1471</v>
      </c>
      <c r="W133" s="15">
        <v>5834</v>
      </c>
      <c r="X133" s="15">
        <v>53772</v>
      </c>
      <c r="Y133" s="15">
        <f>Y134+Y135-Y136+Y137</f>
        <v>53740.36</v>
      </c>
      <c r="Z133" s="15">
        <f t="shared" ref="Z133:AI133" si="28">Z134+Z135-Z136+Z137</f>
        <v>4210.24</v>
      </c>
      <c r="AA133" s="15">
        <f t="shared" si="28"/>
        <v>9342.2900000000009</v>
      </c>
      <c r="AB133" s="15">
        <f t="shared" si="28"/>
        <v>12105.650000000001</v>
      </c>
      <c r="AC133" s="15">
        <f t="shared" si="28"/>
        <v>3799.13</v>
      </c>
      <c r="AD133" s="15">
        <f t="shared" si="28"/>
        <v>8549.59</v>
      </c>
      <c r="AE133" s="15">
        <f t="shared" si="28"/>
        <v>8168</v>
      </c>
      <c r="AF133" s="15">
        <f t="shared" si="28"/>
        <v>4626.91</v>
      </c>
      <c r="AG133" s="15">
        <f t="shared" si="28"/>
        <v>12164.3</v>
      </c>
      <c r="AH133" s="15">
        <f t="shared" si="28"/>
        <v>6958.25</v>
      </c>
      <c r="AI133" s="15">
        <f t="shared" si="28"/>
        <v>67348.11</v>
      </c>
    </row>
    <row r="134" spans="1:38" s="2" customFormat="1" x14ac:dyDescent="0.25">
      <c r="A134" s="56"/>
      <c r="B134" s="51" t="s">
        <v>158</v>
      </c>
      <c r="C134" s="15">
        <v>4</v>
      </c>
      <c r="D134" s="15">
        <v>1.28</v>
      </c>
      <c r="E134" s="15">
        <v>2.08</v>
      </c>
      <c r="F134" s="15">
        <v>3.06</v>
      </c>
      <c r="G134" s="15">
        <v>14.26</v>
      </c>
      <c r="H134" s="15">
        <v>15.4</v>
      </c>
      <c r="I134" s="15">
        <v>15</v>
      </c>
      <c r="J134" s="15">
        <v>19.54</v>
      </c>
      <c r="K134" s="15">
        <v>32.75</v>
      </c>
      <c r="L134" s="15">
        <v>17.25</v>
      </c>
      <c r="M134" s="15">
        <v>13.91</v>
      </c>
      <c r="N134" s="15">
        <v>9.6</v>
      </c>
      <c r="O134" s="15">
        <v>0</v>
      </c>
      <c r="P134" s="15"/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1:38" s="2" customFormat="1" x14ac:dyDescent="0.25">
      <c r="A135" s="56"/>
      <c r="B135" s="51" t="s">
        <v>159</v>
      </c>
      <c r="C135" s="15">
        <v>29</v>
      </c>
      <c r="D135" s="15">
        <v>110.9</v>
      </c>
      <c r="E135" s="15">
        <v>110.74</v>
      </c>
      <c r="F135" s="15">
        <v>149.02000000000001</v>
      </c>
      <c r="G135" s="15">
        <v>82.79</v>
      </c>
      <c r="H135" s="15">
        <v>85.32</v>
      </c>
      <c r="I135" s="15">
        <v>282</v>
      </c>
      <c r="J135" s="15">
        <v>356.92</v>
      </c>
      <c r="K135" s="15">
        <v>100.87</v>
      </c>
      <c r="L135" s="15">
        <v>45.07</v>
      </c>
      <c r="M135" s="15">
        <v>118.38</v>
      </c>
      <c r="N135" s="15">
        <v>1.55</v>
      </c>
      <c r="O135" s="15">
        <v>0</v>
      </c>
      <c r="P135" s="15"/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/>
      <c r="Y135" s="15">
        <v>0</v>
      </c>
      <c r="Z135" s="15">
        <v>0</v>
      </c>
      <c r="AA135" s="15">
        <v>0</v>
      </c>
      <c r="AB135" s="15">
        <v>186.26999999999998</v>
      </c>
      <c r="AC135" s="15">
        <v>670.96999999999991</v>
      </c>
      <c r="AD135" s="15">
        <v>-1081.4999999999998</v>
      </c>
      <c r="AE135" s="15">
        <v>1267.4099999999999</v>
      </c>
      <c r="AF135" s="15">
        <v>1321.31</v>
      </c>
      <c r="AG135" s="15">
        <v>272.37999999999988</v>
      </c>
      <c r="AH135" s="15">
        <v>0</v>
      </c>
      <c r="AI135" s="15">
        <v>0</v>
      </c>
      <c r="AK135" s="2">
        <v>4046</v>
      </c>
    </row>
    <row r="136" spans="1:38" s="2" customFormat="1" x14ac:dyDescent="0.25">
      <c r="A136" s="56"/>
      <c r="B136" s="51" t="s">
        <v>160</v>
      </c>
      <c r="C136" s="15">
        <v>550</v>
      </c>
      <c r="D136" s="15">
        <v>2595</v>
      </c>
      <c r="E136" s="15">
        <v>0</v>
      </c>
      <c r="F136" s="15">
        <v>0</v>
      </c>
      <c r="G136" s="15">
        <v>5958.31</v>
      </c>
      <c r="H136" s="15">
        <v>1691.12</v>
      </c>
      <c r="I136" s="15">
        <v>629</v>
      </c>
      <c r="J136" s="15">
        <v>0</v>
      </c>
      <c r="K136" s="15">
        <v>1011.45</v>
      </c>
      <c r="L136" s="15">
        <v>1261.8900000000001</v>
      </c>
      <c r="M136" s="15">
        <v>414.87</v>
      </c>
      <c r="N136" s="15">
        <v>595.01</v>
      </c>
      <c r="O136" s="15">
        <v>39.57</v>
      </c>
      <c r="P136" s="15">
        <v>0</v>
      </c>
      <c r="Q136" s="15">
        <v>1444</v>
      </c>
      <c r="R136" s="15">
        <v>3654</v>
      </c>
      <c r="S136" s="15">
        <v>9051</v>
      </c>
      <c r="T136" s="15">
        <v>1613</v>
      </c>
      <c r="U136" s="15">
        <v>4323</v>
      </c>
      <c r="V136" s="15">
        <v>367</v>
      </c>
      <c r="W136" s="15">
        <v>4619</v>
      </c>
      <c r="X136" s="15">
        <v>52182</v>
      </c>
      <c r="Y136" s="15">
        <v>-52181.599999999999</v>
      </c>
      <c r="Z136" s="15">
        <v>-1672.19</v>
      </c>
      <c r="AA136" s="15">
        <v>-7109.99</v>
      </c>
      <c r="AB136" s="15">
        <v>-9582.84</v>
      </c>
      <c r="AC136" s="15">
        <v>-539.6</v>
      </c>
      <c r="AD136" s="15">
        <v>-7122.33</v>
      </c>
      <c r="AE136" s="15">
        <v>-3641.66</v>
      </c>
      <c r="AF136" s="15">
        <v>0</v>
      </c>
      <c r="AG136" s="15">
        <v>-6922.15</v>
      </c>
      <c r="AH136" s="15">
        <v>-1132.72</v>
      </c>
      <c r="AI136" s="15">
        <v>-61000.01</v>
      </c>
      <c r="AK136" s="2">
        <v>5466</v>
      </c>
      <c r="AL136" s="2" t="s">
        <v>161</v>
      </c>
    </row>
    <row r="137" spans="1:38" s="2" customFormat="1" x14ac:dyDescent="0.25">
      <c r="A137" s="56"/>
      <c r="B137" s="51" t="s">
        <v>162</v>
      </c>
      <c r="C137" s="15">
        <v>142</v>
      </c>
      <c r="D137" s="15">
        <v>568.53</v>
      </c>
      <c r="E137" s="15">
        <v>509.4</v>
      </c>
      <c r="F137" s="15">
        <v>109.48</v>
      </c>
      <c r="G137" s="15">
        <v>124.32</v>
      </c>
      <c r="H137" s="15">
        <v>185.03</v>
      </c>
      <c r="I137" s="15">
        <v>191</v>
      </c>
      <c r="J137" s="15">
        <v>234.09</v>
      </c>
      <c r="K137" s="15">
        <v>164.93</v>
      </c>
      <c r="L137" s="15">
        <v>252.37</v>
      </c>
      <c r="M137" s="15">
        <v>323.07</v>
      </c>
      <c r="N137" s="15">
        <v>425.46</v>
      </c>
      <c r="O137" s="15">
        <v>364.83</v>
      </c>
      <c r="P137" s="15">
        <v>649</v>
      </c>
      <c r="Q137" s="15">
        <v>965</v>
      </c>
      <c r="R137" s="15">
        <v>1054</v>
      </c>
      <c r="S137" s="15">
        <v>1308</v>
      </c>
      <c r="T137" s="15">
        <v>1636</v>
      </c>
      <c r="U137" s="15">
        <v>1583</v>
      </c>
      <c r="V137" s="15">
        <v>1104</v>
      </c>
      <c r="W137" s="15">
        <v>1215</v>
      </c>
      <c r="X137" s="15">
        <v>1590</v>
      </c>
      <c r="Y137" s="15">
        <v>1558.76</v>
      </c>
      <c r="Z137" s="15">
        <v>2538.0499999999997</v>
      </c>
      <c r="AA137" s="15">
        <v>2232.3000000000002</v>
      </c>
      <c r="AB137" s="15">
        <v>2336.54</v>
      </c>
      <c r="AC137" s="15">
        <v>2588.56</v>
      </c>
      <c r="AD137" s="15">
        <v>2508.7600000000002</v>
      </c>
      <c r="AE137" s="15">
        <v>3258.93</v>
      </c>
      <c r="AF137" s="15">
        <v>3305.6</v>
      </c>
      <c r="AG137" s="15">
        <v>4969.7699999999995</v>
      </c>
      <c r="AH137" s="15">
        <v>5825.53</v>
      </c>
      <c r="AI137" s="15">
        <v>6348.1</v>
      </c>
      <c r="AK137" s="2">
        <v>4047</v>
      </c>
    </row>
    <row r="138" spans="1:38" s="2" customFormat="1" x14ac:dyDescent="0.25">
      <c r="A138" s="50">
        <v>4</v>
      </c>
      <c r="B138" s="51" t="s">
        <v>163</v>
      </c>
      <c r="C138" s="15">
        <v>22</v>
      </c>
      <c r="D138" s="15">
        <v>-55.14</v>
      </c>
      <c r="E138" s="15">
        <v>-21.13</v>
      </c>
      <c r="F138" s="15">
        <v>415.61</v>
      </c>
      <c r="G138" s="15">
        <v>448.92</v>
      </c>
      <c r="H138" s="15">
        <v>490.2</v>
      </c>
      <c r="I138" s="15">
        <v>504</v>
      </c>
      <c r="J138" s="15">
        <v>665.27</v>
      </c>
      <c r="K138" s="15">
        <v>859.18</v>
      </c>
      <c r="L138" s="15">
        <v>1294.7</v>
      </c>
      <c r="M138" s="15">
        <v>1340.77</v>
      </c>
      <c r="N138" s="15">
        <v>1945.25</v>
      </c>
      <c r="O138" s="15">
        <v>1782.72</v>
      </c>
      <c r="P138" s="15">
        <v>2821</v>
      </c>
      <c r="Q138" s="15">
        <v>3171</v>
      </c>
      <c r="R138" s="15">
        <v>5378</v>
      </c>
      <c r="S138" s="15">
        <v>4992</v>
      </c>
      <c r="T138" s="15">
        <v>5524</v>
      </c>
      <c r="U138" s="15">
        <v>6127</v>
      </c>
      <c r="V138" s="15">
        <v>6404</v>
      </c>
      <c r="W138" s="15">
        <v>6007</v>
      </c>
      <c r="X138" s="15">
        <v>9178</v>
      </c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</row>
    <row r="139" spans="1:38" s="2" customFormat="1" x14ac:dyDescent="0.25">
      <c r="A139" s="9" t="s">
        <v>164</v>
      </c>
      <c r="B139" s="46" t="s">
        <v>165</v>
      </c>
      <c r="C139" s="11">
        <v>8023</v>
      </c>
      <c r="D139" s="11">
        <v>5350.38</v>
      </c>
      <c r="E139" s="11">
        <v>4966.71</v>
      </c>
      <c r="F139" s="11">
        <v>7559.96</v>
      </c>
      <c r="G139" s="11">
        <v>7963.15</v>
      </c>
      <c r="H139" s="11">
        <v>11171.83</v>
      </c>
      <c r="I139" s="11">
        <v>11155</v>
      </c>
      <c r="J139" s="11">
        <v>12316.28</v>
      </c>
      <c r="K139" s="11">
        <v>12598.85</v>
      </c>
      <c r="L139" s="11">
        <v>15120.46</v>
      </c>
      <c r="M139" s="11">
        <v>18013.97</v>
      </c>
      <c r="N139" s="11">
        <v>19848.240000000002</v>
      </c>
      <c r="O139" s="11">
        <v>22602.49</v>
      </c>
      <c r="P139" s="11">
        <v>65122</v>
      </c>
      <c r="Q139" s="11">
        <v>30111</v>
      </c>
      <c r="R139" s="11">
        <v>38302</v>
      </c>
      <c r="S139" s="11">
        <v>60842</v>
      </c>
      <c r="T139" s="11">
        <v>60584</v>
      </c>
      <c r="U139" s="11">
        <v>65575</v>
      </c>
      <c r="V139" s="11">
        <v>79653</v>
      </c>
      <c r="W139" s="11">
        <v>78357</v>
      </c>
      <c r="X139" s="11">
        <v>135958</v>
      </c>
      <c r="Y139" s="11">
        <f t="shared" ref="Y139:AI139" si="29">Y140+Y141+Y142+Y151+Y158+Y164+Y165+Y170+Y175</f>
        <v>136014.54999999999</v>
      </c>
      <c r="Z139" s="11">
        <f t="shared" si="29"/>
        <v>149761.30000000002</v>
      </c>
      <c r="AA139" s="11">
        <f t="shared" si="29"/>
        <v>140726.24999999997</v>
      </c>
      <c r="AB139" s="11">
        <f t="shared" si="29"/>
        <v>168140.65</v>
      </c>
      <c r="AC139" s="11">
        <f t="shared" si="29"/>
        <v>187518.26</v>
      </c>
      <c r="AD139" s="11">
        <f t="shared" si="29"/>
        <v>174245.65</v>
      </c>
      <c r="AE139" s="11">
        <f t="shared" si="29"/>
        <v>381683.95999999996</v>
      </c>
      <c r="AF139" s="11">
        <f t="shared" si="29"/>
        <v>466171.92999999993</v>
      </c>
      <c r="AG139" s="11">
        <f t="shared" si="29"/>
        <v>612479.12</v>
      </c>
      <c r="AH139" s="11">
        <f t="shared" si="29"/>
        <v>642977.9800000001</v>
      </c>
      <c r="AI139" s="11">
        <f t="shared" si="29"/>
        <v>661432.33000000019</v>
      </c>
    </row>
    <row r="140" spans="1:38" s="2" customFormat="1" x14ac:dyDescent="0.25">
      <c r="A140" s="50">
        <v>1</v>
      </c>
      <c r="B140" s="51" t="s">
        <v>166</v>
      </c>
      <c r="C140" s="15">
        <v>1632</v>
      </c>
      <c r="D140" s="15">
        <v>1140.55</v>
      </c>
      <c r="E140" s="15">
        <v>1464.82</v>
      </c>
      <c r="F140" s="15">
        <v>1991.83</v>
      </c>
      <c r="G140" s="15">
        <v>2185.1</v>
      </c>
      <c r="H140" s="15">
        <v>2588.4</v>
      </c>
      <c r="I140" s="15">
        <v>3269</v>
      </c>
      <c r="J140" s="15">
        <v>5376.89</v>
      </c>
      <c r="K140" s="15">
        <v>5613.74</v>
      </c>
      <c r="L140" s="15">
        <v>6914.91</v>
      </c>
      <c r="M140" s="15">
        <v>8468</v>
      </c>
      <c r="N140" s="15">
        <v>7811.46</v>
      </c>
      <c r="O140" s="15">
        <v>7554.21</v>
      </c>
      <c r="P140" s="15">
        <v>8135</v>
      </c>
      <c r="Q140" s="15">
        <v>9545</v>
      </c>
      <c r="R140" s="15">
        <v>16911</v>
      </c>
      <c r="S140" s="15">
        <v>18385</v>
      </c>
      <c r="T140" s="15">
        <v>20013</v>
      </c>
      <c r="U140" s="15">
        <v>24132</v>
      </c>
      <c r="V140" s="15">
        <v>27072</v>
      </c>
      <c r="W140" s="15">
        <v>30121</v>
      </c>
      <c r="X140" s="15">
        <v>35008</v>
      </c>
      <c r="Y140" s="15">
        <v>35007.869999999988</v>
      </c>
      <c r="Z140" s="15">
        <v>45231.630000000005</v>
      </c>
      <c r="AA140" s="15">
        <v>43417.549999999988</v>
      </c>
      <c r="AB140" s="15">
        <v>52837.670000000006</v>
      </c>
      <c r="AC140" s="15">
        <v>67841.760000000009</v>
      </c>
      <c r="AD140" s="15">
        <v>29925.689999999995</v>
      </c>
      <c r="AE140" s="15">
        <v>117270.54</v>
      </c>
      <c r="AF140" s="15">
        <v>159256.14999999997</v>
      </c>
      <c r="AG140" s="15">
        <v>242578.63</v>
      </c>
      <c r="AH140" s="15">
        <v>251999.99999999997</v>
      </c>
      <c r="AI140" s="15">
        <v>252000.00000000003</v>
      </c>
      <c r="AJ140" s="2" t="s">
        <v>38</v>
      </c>
      <c r="AK140" s="2" t="s">
        <v>167</v>
      </c>
    </row>
    <row r="141" spans="1:38" s="2" customFormat="1" x14ac:dyDescent="0.25">
      <c r="A141" s="50">
        <v>2</v>
      </c>
      <c r="B141" s="51" t="s">
        <v>168</v>
      </c>
      <c r="C141" s="15">
        <v>409</v>
      </c>
      <c r="D141" s="15">
        <v>54.11</v>
      </c>
      <c r="E141" s="15">
        <v>42.73</v>
      </c>
      <c r="F141" s="15">
        <v>43.28</v>
      </c>
      <c r="G141" s="15">
        <v>50.39</v>
      </c>
      <c r="H141" s="15">
        <v>55.89</v>
      </c>
      <c r="I141" s="15">
        <v>769</v>
      </c>
      <c r="J141" s="15">
        <v>667.43</v>
      </c>
      <c r="K141" s="15">
        <v>71.27</v>
      </c>
      <c r="L141" s="15">
        <v>63.59</v>
      </c>
      <c r="M141" s="15">
        <v>241.29</v>
      </c>
      <c r="N141" s="15">
        <v>269.19</v>
      </c>
      <c r="O141" s="15">
        <v>289.72000000000003</v>
      </c>
      <c r="P141" s="15">
        <v>548</v>
      </c>
      <c r="Q141" s="15">
        <v>406</v>
      </c>
      <c r="R141" s="15">
        <v>434</v>
      </c>
      <c r="S141" s="15">
        <v>274</v>
      </c>
      <c r="T141" s="15">
        <v>234</v>
      </c>
      <c r="U141" s="15">
        <v>146</v>
      </c>
      <c r="V141" s="15">
        <v>269</v>
      </c>
      <c r="W141" s="15">
        <v>150</v>
      </c>
      <c r="X141" s="15">
        <v>335</v>
      </c>
      <c r="Y141" s="15">
        <v>335.18</v>
      </c>
      <c r="Z141" s="15">
        <v>229.45</v>
      </c>
      <c r="AA141" s="15">
        <v>638.2600000000001</v>
      </c>
      <c r="AB141" s="15">
        <v>511.27</v>
      </c>
      <c r="AC141" s="15">
        <v>395.55999999999995</v>
      </c>
      <c r="AD141" s="15">
        <v>677.42</v>
      </c>
      <c r="AE141" s="15">
        <v>685.55000000000007</v>
      </c>
      <c r="AF141" s="15">
        <v>1076.6699999999998</v>
      </c>
      <c r="AG141" s="15">
        <v>1297.8600000000001</v>
      </c>
      <c r="AH141" s="15">
        <v>958.89</v>
      </c>
      <c r="AI141" s="15">
        <v>924.9</v>
      </c>
      <c r="AJ141" s="2" t="s">
        <v>38</v>
      </c>
      <c r="AK141" s="2">
        <v>5201</v>
      </c>
    </row>
    <row r="142" spans="1:38" s="2" customFormat="1" x14ac:dyDescent="0.25">
      <c r="A142" s="50">
        <v>3</v>
      </c>
      <c r="B142" s="51" t="s">
        <v>68</v>
      </c>
      <c r="C142" s="15">
        <v>491</v>
      </c>
      <c r="D142" s="15">
        <v>868.74</v>
      </c>
      <c r="E142" s="15">
        <v>950.1</v>
      </c>
      <c r="F142" s="15">
        <v>851.46</v>
      </c>
      <c r="G142" s="15">
        <v>1316.98</v>
      </c>
      <c r="H142" s="15">
        <v>1597.9</v>
      </c>
      <c r="I142" s="15">
        <v>1342</v>
      </c>
      <c r="J142" s="15">
        <v>-2716.55</v>
      </c>
      <c r="K142" s="15">
        <v>1490.98</v>
      </c>
      <c r="L142" s="15">
        <v>1846.95</v>
      </c>
      <c r="M142" s="15">
        <v>1827.3</v>
      </c>
      <c r="N142" s="15">
        <v>1946.48</v>
      </c>
      <c r="O142" s="15">
        <v>2329.15</v>
      </c>
      <c r="P142" s="15">
        <v>3353</v>
      </c>
      <c r="Q142" s="15">
        <v>5239</v>
      </c>
      <c r="R142" s="15">
        <v>5796</v>
      </c>
      <c r="S142" s="15">
        <v>6497</v>
      </c>
      <c r="T142" s="15">
        <v>6836</v>
      </c>
      <c r="U142" s="15">
        <v>7645</v>
      </c>
      <c r="V142" s="15">
        <v>6970</v>
      </c>
      <c r="W142" s="15">
        <v>8116</v>
      </c>
      <c r="X142" s="15">
        <v>9538</v>
      </c>
      <c r="Y142" s="15">
        <v>9446.5600000000013</v>
      </c>
      <c r="Z142" s="15">
        <v>10544.5</v>
      </c>
      <c r="AA142" s="15">
        <v>15142.419999999995</v>
      </c>
      <c r="AB142" s="15">
        <v>17118.749999999996</v>
      </c>
      <c r="AC142" s="15">
        <v>19124.989999999998</v>
      </c>
      <c r="AD142" s="15">
        <v>13642.079999999998</v>
      </c>
      <c r="AE142" s="15">
        <v>20095.62</v>
      </c>
      <c r="AF142" s="15">
        <v>20469.679999999989</v>
      </c>
      <c r="AG142" s="15">
        <v>16330.96</v>
      </c>
      <c r="AH142" s="15">
        <v>18668.899999999998</v>
      </c>
      <c r="AI142" s="15">
        <v>20380.340000000004</v>
      </c>
      <c r="AK142" s="2" t="s">
        <v>169</v>
      </c>
    </row>
    <row r="143" spans="1:38" s="2" customFormat="1" x14ac:dyDescent="0.25">
      <c r="A143" s="56"/>
      <c r="B143" s="51" t="s">
        <v>170</v>
      </c>
      <c r="C143" s="15">
        <v>150</v>
      </c>
      <c r="D143" s="15">
        <v>252.74</v>
      </c>
      <c r="E143" s="15">
        <v>271.29000000000002</v>
      </c>
      <c r="F143" s="15">
        <v>221.67</v>
      </c>
      <c r="G143" s="15">
        <v>302.3</v>
      </c>
      <c r="H143" s="15">
        <v>451.08</v>
      </c>
      <c r="I143" s="15">
        <v>473</v>
      </c>
      <c r="J143" s="15">
        <v>606.84</v>
      </c>
      <c r="K143" s="15">
        <v>534.19000000000005</v>
      </c>
      <c r="L143" s="15">
        <v>741.77</v>
      </c>
      <c r="M143" s="15">
        <v>999.83</v>
      </c>
      <c r="N143" s="15">
        <v>1165.03</v>
      </c>
      <c r="O143" s="15">
        <v>1178.54</v>
      </c>
      <c r="P143" s="15">
        <v>1588</v>
      </c>
      <c r="Q143" s="15">
        <v>1846</v>
      </c>
      <c r="R143" s="15">
        <v>2226</v>
      </c>
      <c r="S143" s="15">
        <v>2529</v>
      </c>
      <c r="T143" s="15">
        <v>2253</v>
      </c>
      <c r="U143" s="15">
        <v>2543</v>
      </c>
      <c r="V143" s="15">
        <v>3157</v>
      </c>
      <c r="W143" s="15">
        <v>3240</v>
      </c>
      <c r="X143" s="15">
        <v>248</v>
      </c>
      <c r="Y143" s="15">
        <v>4039.75</v>
      </c>
      <c r="Z143" s="15">
        <v>5229.6300000000019</v>
      </c>
      <c r="AA143" s="15">
        <v>5371.32</v>
      </c>
      <c r="AB143" s="15">
        <v>7296.1999999999989</v>
      </c>
      <c r="AC143" s="15">
        <v>9225.92</v>
      </c>
      <c r="AD143" s="15">
        <v>6031.08</v>
      </c>
      <c r="AE143" s="15">
        <v>9996.9500000000007</v>
      </c>
      <c r="AF143" s="15">
        <v>7793.4800000000005</v>
      </c>
      <c r="AG143" s="15">
        <v>7158.26</v>
      </c>
      <c r="AH143" s="15">
        <v>6399.8</v>
      </c>
      <c r="AI143" s="15">
        <v>8125.39</v>
      </c>
      <c r="AK143" s="2" t="s">
        <v>171</v>
      </c>
      <c r="AL143" s="2" t="s">
        <v>172</v>
      </c>
    </row>
    <row r="144" spans="1:38" s="2" customFormat="1" x14ac:dyDescent="0.25">
      <c r="A144" s="56"/>
      <c r="B144" s="51" t="s">
        <v>173</v>
      </c>
      <c r="C144" s="15">
        <v>41</v>
      </c>
      <c r="D144" s="15">
        <v>45.67</v>
      </c>
      <c r="E144" s="15">
        <v>44.09</v>
      </c>
      <c r="F144" s="15">
        <v>41.64</v>
      </c>
      <c r="G144" s="15">
        <v>42.05</v>
      </c>
      <c r="H144" s="15">
        <v>42.39</v>
      </c>
      <c r="I144" s="15">
        <v>42</v>
      </c>
      <c r="J144" s="15">
        <v>44.03</v>
      </c>
      <c r="K144" s="15">
        <v>45.86</v>
      </c>
      <c r="L144" s="15">
        <v>51.15</v>
      </c>
      <c r="M144" s="15">
        <v>65.08</v>
      </c>
      <c r="N144" s="15">
        <v>58.84</v>
      </c>
      <c r="O144" s="15">
        <v>52.55</v>
      </c>
      <c r="P144" s="15"/>
      <c r="Q144" s="15">
        <v>82</v>
      </c>
      <c r="R144" s="15">
        <v>167</v>
      </c>
      <c r="S144" s="15">
        <v>136</v>
      </c>
      <c r="T144" s="15">
        <v>93</v>
      </c>
      <c r="U144" s="15">
        <v>143</v>
      </c>
      <c r="V144" s="15">
        <v>165</v>
      </c>
      <c r="W144" s="15">
        <v>157</v>
      </c>
      <c r="X144" s="15">
        <v>4131</v>
      </c>
      <c r="Y144" s="15">
        <v>247.96</v>
      </c>
      <c r="Z144" s="15">
        <v>288.39999999999998</v>
      </c>
      <c r="AA144" s="15">
        <v>575.4899999999999</v>
      </c>
      <c r="AB144" s="15">
        <v>2577.1400000000008</v>
      </c>
      <c r="AC144" s="15">
        <v>2402.2699999999991</v>
      </c>
      <c r="AD144" s="15">
        <v>378.62000000000006</v>
      </c>
      <c r="AE144" s="15">
        <v>214.95000000000002</v>
      </c>
      <c r="AF144" s="15">
        <v>285.16000000000003</v>
      </c>
      <c r="AG144" s="15">
        <v>296.32</v>
      </c>
      <c r="AH144" s="15">
        <v>448.09</v>
      </c>
      <c r="AI144" s="15">
        <v>541.77999999999986</v>
      </c>
      <c r="AK144" s="2">
        <v>4202</v>
      </c>
      <c r="AL144" s="2" t="s">
        <v>174</v>
      </c>
    </row>
    <row r="145" spans="1:39" s="2" customFormat="1" x14ac:dyDescent="0.25">
      <c r="A145" s="56"/>
      <c r="B145" s="51" t="s">
        <v>175</v>
      </c>
      <c r="C145" s="15">
        <v>27</v>
      </c>
      <c r="D145" s="15">
        <v>53.35</v>
      </c>
      <c r="E145" s="15">
        <v>94.81</v>
      </c>
      <c r="F145" s="15">
        <v>78.73</v>
      </c>
      <c r="G145" s="15">
        <v>122.81</v>
      </c>
      <c r="H145" s="15">
        <v>121.04</v>
      </c>
      <c r="I145" s="15">
        <v>53</v>
      </c>
      <c r="J145" s="15">
        <v>88.55</v>
      </c>
      <c r="K145" s="15">
        <v>98.6</v>
      </c>
      <c r="L145" s="15">
        <v>138.53</v>
      </c>
      <c r="M145" s="15">
        <v>83.27</v>
      </c>
      <c r="N145" s="15">
        <v>131.63999999999999</v>
      </c>
      <c r="O145" s="15">
        <v>188.24</v>
      </c>
      <c r="P145" s="15"/>
      <c r="Q145" s="15">
        <v>719</v>
      </c>
      <c r="R145" s="15">
        <v>681</v>
      </c>
      <c r="S145" s="15">
        <v>1009</v>
      </c>
      <c r="T145" s="15">
        <v>1241</v>
      </c>
      <c r="U145" s="15">
        <v>1441</v>
      </c>
      <c r="V145" s="15">
        <v>1377</v>
      </c>
      <c r="W145" s="15">
        <v>1029</v>
      </c>
      <c r="X145" s="15">
        <v>1115</v>
      </c>
      <c r="Y145" s="15">
        <v>1115.4199999999998</v>
      </c>
      <c r="Z145" s="15">
        <v>1473.2</v>
      </c>
      <c r="AA145" s="15">
        <v>3294.849999999999</v>
      </c>
      <c r="AB145" s="15">
        <v>2594.1399999999985</v>
      </c>
      <c r="AC145" s="15">
        <v>1899.87</v>
      </c>
      <c r="AD145" s="15">
        <v>3762.0499999999993</v>
      </c>
      <c r="AE145" s="15">
        <v>3425.4499999999989</v>
      </c>
      <c r="AF145" s="15">
        <v>3355.9499999999994</v>
      </c>
      <c r="AG145" s="15">
        <v>2291.2200000000003</v>
      </c>
      <c r="AH145" s="15">
        <v>2918.0100000000007</v>
      </c>
      <c r="AI145" s="15">
        <v>4101.16</v>
      </c>
      <c r="AJ145" s="2" t="s">
        <v>38</v>
      </c>
      <c r="AK145" s="2" t="s">
        <v>176</v>
      </c>
    </row>
    <row r="146" spans="1:39" s="2" customFormat="1" x14ac:dyDescent="0.25">
      <c r="A146" s="56"/>
      <c r="B146" s="51" t="s">
        <v>177</v>
      </c>
      <c r="C146" s="15">
        <v>0</v>
      </c>
      <c r="D146" s="15">
        <v>0.08</v>
      </c>
      <c r="E146" s="15">
        <v>0.08</v>
      </c>
      <c r="F146" s="15">
        <v>0.05</v>
      </c>
      <c r="G146" s="15">
        <v>0.08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/>
      <c r="Q146" s="15">
        <v>0</v>
      </c>
      <c r="R146" s="15">
        <v>2</v>
      </c>
      <c r="S146" s="15">
        <v>0</v>
      </c>
      <c r="T146" s="15">
        <v>1</v>
      </c>
      <c r="U146" s="15">
        <v>0</v>
      </c>
      <c r="V146" s="15">
        <v>0</v>
      </c>
      <c r="W146" s="15">
        <v>0</v>
      </c>
      <c r="X146" s="15">
        <v>0</v>
      </c>
      <c r="Y146" s="15">
        <v>0.01</v>
      </c>
      <c r="Z146" s="15">
        <v>0.09</v>
      </c>
      <c r="AA146" s="15">
        <v>3.19</v>
      </c>
      <c r="AB146" s="15">
        <v>11.61</v>
      </c>
      <c r="AC146" s="15">
        <v>8.94</v>
      </c>
      <c r="AD146" s="15">
        <v>3.99</v>
      </c>
      <c r="AE146" s="15">
        <v>3.7</v>
      </c>
      <c r="AF146" s="15">
        <v>2.14</v>
      </c>
      <c r="AG146" s="15">
        <v>3.43</v>
      </c>
      <c r="AH146" s="15">
        <v>3.91</v>
      </c>
      <c r="AI146" s="15">
        <v>7.28</v>
      </c>
      <c r="AJ146" s="2" t="s">
        <v>38</v>
      </c>
      <c r="AK146" s="2">
        <v>4211</v>
      </c>
    </row>
    <row r="147" spans="1:39" s="2" customFormat="1" x14ac:dyDescent="0.25">
      <c r="A147" s="56"/>
      <c r="B147" s="51" t="s">
        <v>178</v>
      </c>
      <c r="C147" s="15">
        <v>133</v>
      </c>
      <c r="D147" s="15">
        <v>254.78</v>
      </c>
      <c r="E147" s="15">
        <v>249.46</v>
      </c>
      <c r="F147" s="15">
        <v>310.74</v>
      </c>
      <c r="G147" s="15">
        <v>409.99</v>
      </c>
      <c r="H147" s="15">
        <v>566.72</v>
      </c>
      <c r="I147" s="15">
        <v>488</v>
      </c>
      <c r="J147" s="15">
        <v>483.94</v>
      </c>
      <c r="K147" s="15">
        <v>451.99</v>
      </c>
      <c r="L147" s="15">
        <v>431.93</v>
      </c>
      <c r="M147" s="15">
        <v>322.68</v>
      </c>
      <c r="N147" s="15">
        <v>241.82</v>
      </c>
      <c r="O147" s="15">
        <v>513.47</v>
      </c>
      <c r="P147" s="15">
        <v>848</v>
      </c>
      <c r="Q147" s="15">
        <v>1324</v>
      </c>
      <c r="R147" s="15">
        <v>988</v>
      </c>
      <c r="S147" s="15">
        <v>732</v>
      </c>
      <c r="T147" s="15">
        <v>875</v>
      </c>
      <c r="U147" s="15">
        <v>647</v>
      </c>
      <c r="V147" s="15">
        <v>881</v>
      </c>
      <c r="W147" s="15">
        <v>1010</v>
      </c>
      <c r="X147" s="15">
        <v>990</v>
      </c>
      <c r="Y147" s="15">
        <v>989.62</v>
      </c>
      <c r="Z147" s="15">
        <v>1063.99</v>
      </c>
      <c r="AA147" s="15">
        <v>1329.81</v>
      </c>
      <c r="AB147" s="15">
        <v>1161.6999999999998</v>
      </c>
      <c r="AC147" s="15">
        <v>1019.31</v>
      </c>
      <c r="AD147" s="15">
        <v>1186.48</v>
      </c>
      <c r="AE147" s="15">
        <v>1485.3400000000001</v>
      </c>
      <c r="AF147" s="15">
        <v>1834.77</v>
      </c>
      <c r="AG147" s="15">
        <v>1542.9699999999998</v>
      </c>
      <c r="AH147" s="15">
        <v>2273.79</v>
      </c>
      <c r="AI147" s="15">
        <v>2078.08</v>
      </c>
      <c r="AJ147" s="2" t="s">
        <v>38</v>
      </c>
      <c r="AK147" s="2">
        <v>4216</v>
      </c>
    </row>
    <row r="148" spans="1:39" s="2" customFormat="1" x14ac:dyDescent="0.25">
      <c r="A148" s="56"/>
      <c r="B148" s="51" t="s">
        <v>179</v>
      </c>
      <c r="C148" s="15">
        <v>19</v>
      </c>
      <c r="D148" s="15">
        <v>24.89</v>
      </c>
      <c r="E148" s="15">
        <v>43.79</v>
      </c>
      <c r="F148" s="15">
        <v>31.9</v>
      </c>
      <c r="G148" s="15">
        <v>96.2</v>
      </c>
      <c r="H148" s="15">
        <v>99.11</v>
      </c>
      <c r="I148" s="15">
        <v>180</v>
      </c>
      <c r="J148" s="15">
        <v>185.51</v>
      </c>
      <c r="K148" s="15">
        <v>199.85</v>
      </c>
      <c r="L148" s="15">
        <v>359.28</v>
      </c>
      <c r="M148" s="15">
        <v>138.68</v>
      </c>
      <c r="N148" s="15">
        <v>186.53</v>
      </c>
      <c r="O148" s="15">
        <v>211.09</v>
      </c>
      <c r="P148" s="15">
        <v>601</v>
      </c>
      <c r="Q148" s="15">
        <v>996</v>
      </c>
      <c r="R148" s="15">
        <v>1310</v>
      </c>
      <c r="S148" s="15">
        <v>1475</v>
      </c>
      <c r="T148" s="15">
        <v>1723</v>
      </c>
      <c r="U148" s="15">
        <v>2365</v>
      </c>
      <c r="V148" s="15">
        <v>932</v>
      </c>
      <c r="W148" s="15">
        <v>1780</v>
      </c>
      <c r="X148" s="15">
        <v>2416</v>
      </c>
      <c r="Y148" s="15">
        <v>2415.88</v>
      </c>
      <c r="Z148" s="15">
        <v>1627.3</v>
      </c>
      <c r="AA148" s="15">
        <v>3708.71</v>
      </c>
      <c r="AB148" s="15">
        <v>2548.0300000000002</v>
      </c>
      <c r="AC148" s="15">
        <v>3597.19</v>
      </c>
      <c r="AD148" s="15">
        <v>1819.4699999999998</v>
      </c>
      <c r="AE148" s="15">
        <v>4481.6499999999996</v>
      </c>
      <c r="AF148" s="15">
        <v>6701.27</v>
      </c>
      <c r="AG148" s="15">
        <v>4420.97</v>
      </c>
      <c r="AH148" s="15">
        <v>6147.1600000000008</v>
      </c>
      <c r="AI148" s="15">
        <v>4937.17</v>
      </c>
      <c r="AJ148" s="2" t="s">
        <v>38</v>
      </c>
      <c r="AK148" s="2">
        <v>4217</v>
      </c>
    </row>
    <row r="149" spans="1:39" s="2" customFormat="1" x14ac:dyDescent="0.25">
      <c r="A149" s="56"/>
      <c r="B149" s="51" t="s">
        <v>180</v>
      </c>
      <c r="C149" s="15">
        <v>106</v>
      </c>
      <c r="D149" s="15">
        <v>48.12</v>
      </c>
      <c r="E149" s="15">
        <v>53.33</v>
      </c>
      <c r="F149" s="15">
        <v>49.94</v>
      </c>
      <c r="G149" s="15">
        <v>28.31</v>
      </c>
      <c r="H149" s="15">
        <v>111.76</v>
      </c>
      <c r="I149" s="15">
        <v>16</v>
      </c>
      <c r="J149" s="15">
        <v>-4250.18</v>
      </c>
      <c r="K149" s="15">
        <v>4.0199999999999996</v>
      </c>
      <c r="L149" s="15">
        <v>9.58</v>
      </c>
      <c r="M149" s="15">
        <v>9.57</v>
      </c>
      <c r="N149" s="15">
        <v>25.09</v>
      </c>
      <c r="O149" s="15">
        <v>20.38</v>
      </c>
      <c r="P149" s="15"/>
      <c r="Q149" s="15">
        <v>14</v>
      </c>
      <c r="R149" s="15">
        <v>36</v>
      </c>
      <c r="S149" s="15">
        <v>79</v>
      </c>
      <c r="T149" s="15">
        <v>117</v>
      </c>
      <c r="U149" s="15">
        <v>21</v>
      </c>
      <c r="V149" s="15">
        <v>22</v>
      </c>
      <c r="W149" s="15">
        <v>30</v>
      </c>
      <c r="X149" s="15">
        <v>22</v>
      </c>
      <c r="Y149" s="15">
        <v>22.04</v>
      </c>
      <c r="Z149" s="15">
        <v>44.71</v>
      </c>
      <c r="AA149" s="15">
        <v>11.58</v>
      </c>
      <c r="AB149" s="15">
        <v>9.5399999999999991</v>
      </c>
      <c r="AC149" s="15">
        <v>4.5999999999999996</v>
      </c>
      <c r="AD149" s="15">
        <v>6.32</v>
      </c>
      <c r="AE149" s="15">
        <v>21.5</v>
      </c>
      <c r="AF149" s="15">
        <v>26.049999999999997</v>
      </c>
      <c r="AG149" s="15">
        <v>37.75</v>
      </c>
      <c r="AH149" s="15">
        <v>62.330000000000005</v>
      </c>
      <c r="AI149" s="15">
        <v>44.15</v>
      </c>
      <c r="AJ149" s="2" t="s">
        <v>38</v>
      </c>
      <c r="AK149" s="2">
        <v>4220</v>
      </c>
    </row>
    <row r="150" spans="1:39" s="2" customFormat="1" x14ac:dyDescent="0.25">
      <c r="A150" s="56"/>
      <c r="B150" s="51" t="s">
        <v>181</v>
      </c>
      <c r="C150" s="15">
        <v>15</v>
      </c>
      <c r="D150" s="15">
        <v>189.11</v>
      </c>
      <c r="E150" s="15">
        <v>193.25</v>
      </c>
      <c r="F150" s="15">
        <v>116.79</v>
      </c>
      <c r="G150" s="15">
        <v>315.24</v>
      </c>
      <c r="H150" s="15">
        <v>205.8</v>
      </c>
      <c r="I150" s="15">
        <v>91</v>
      </c>
      <c r="J150" s="15">
        <v>124.76</v>
      </c>
      <c r="K150" s="15">
        <v>156.47</v>
      </c>
      <c r="L150" s="15">
        <v>114.71</v>
      </c>
      <c r="M150" s="15">
        <v>208.19</v>
      </c>
      <c r="N150" s="15">
        <v>137.53</v>
      </c>
      <c r="O150" s="15">
        <v>164.88</v>
      </c>
      <c r="P150" s="15"/>
      <c r="Q150" s="15">
        <v>259</v>
      </c>
      <c r="R150" s="15">
        <v>386</v>
      </c>
      <c r="S150" s="15">
        <v>537</v>
      </c>
      <c r="T150" s="15">
        <v>533</v>
      </c>
      <c r="U150" s="15">
        <v>484</v>
      </c>
      <c r="V150" s="15">
        <v>437</v>
      </c>
      <c r="W150" s="15">
        <v>870</v>
      </c>
      <c r="X150" s="15">
        <v>616</v>
      </c>
      <c r="Y150" s="15">
        <f>Y142-SUM(Y143:Y149)</f>
        <v>615.88000000000102</v>
      </c>
      <c r="Z150" s="15">
        <f>Z142-SUM(Z143:Z149)</f>
        <v>817.18000000000029</v>
      </c>
      <c r="AA150" s="15">
        <f t="shared" ref="AA150:AI150" si="30">AA142-SUM(AA143:AA149)</f>
        <v>847.46999999999571</v>
      </c>
      <c r="AB150" s="15">
        <f t="shared" si="30"/>
        <v>920.38999999999396</v>
      </c>
      <c r="AC150" s="15">
        <f t="shared" si="30"/>
        <v>966.89000000000306</v>
      </c>
      <c r="AD150" s="15">
        <f t="shared" si="30"/>
        <v>454.06999999999971</v>
      </c>
      <c r="AE150" s="15">
        <f t="shared" si="30"/>
        <v>466.07999999999811</v>
      </c>
      <c r="AF150" s="15">
        <f t="shared" si="30"/>
        <v>470.85999999998967</v>
      </c>
      <c r="AG150" s="15">
        <f t="shared" si="30"/>
        <v>580.04000000000087</v>
      </c>
      <c r="AH150" s="15">
        <f t="shared" si="30"/>
        <v>415.80999999999403</v>
      </c>
      <c r="AI150" s="15">
        <f t="shared" si="30"/>
        <v>545.33000000000175</v>
      </c>
      <c r="AJ150" s="2" t="s">
        <v>38</v>
      </c>
    </row>
    <row r="151" spans="1:39" s="2" customFormat="1" x14ac:dyDescent="0.25">
      <c r="A151" s="50">
        <v>4</v>
      </c>
      <c r="B151" s="51" t="s">
        <v>182</v>
      </c>
      <c r="C151" s="15">
        <v>1067</v>
      </c>
      <c r="D151" s="15">
        <v>-865.62</v>
      </c>
      <c r="E151" s="15">
        <v>-865.9</v>
      </c>
      <c r="F151" s="15">
        <v>-243.78</v>
      </c>
      <c r="G151" s="15">
        <v>-791.66</v>
      </c>
      <c r="H151" s="15">
        <v>81.52</v>
      </c>
      <c r="I151" s="15">
        <v>87</v>
      </c>
      <c r="J151" s="15">
        <v>546.51</v>
      </c>
      <c r="K151" s="15">
        <v>-1469.44</v>
      </c>
      <c r="L151" s="15">
        <v>-1043.05</v>
      </c>
      <c r="M151" s="15">
        <v>494.03</v>
      </c>
      <c r="N151" s="15">
        <v>1286.18</v>
      </c>
      <c r="O151" s="15">
        <v>3634.44</v>
      </c>
      <c r="P151" s="15">
        <v>43476</v>
      </c>
      <c r="Q151" s="15">
        <v>3260</v>
      </c>
      <c r="R151" s="15">
        <v>2198</v>
      </c>
      <c r="S151" s="15">
        <v>20757</v>
      </c>
      <c r="T151" s="15">
        <v>16674</v>
      </c>
      <c r="U151" s="15">
        <v>14948</v>
      </c>
      <c r="V151" s="15">
        <v>18490</v>
      </c>
      <c r="W151" s="15">
        <v>9079</v>
      </c>
      <c r="X151" s="15">
        <v>46671</v>
      </c>
      <c r="Y151" s="15">
        <v>46503.4</v>
      </c>
      <c r="Z151" s="15">
        <v>31104.87</v>
      </c>
      <c r="AA151" s="15">
        <v>7683.7999999999911</v>
      </c>
      <c r="AB151" s="15">
        <v>8567.01</v>
      </c>
      <c r="AC151" s="15">
        <v>10531.220000000001</v>
      </c>
      <c r="AD151" s="15">
        <v>19714.7</v>
      </c>
      <c r="AE151" s="15">
        <v>37295.710000000006</v>
      </c>
      <c r="AF151" s="15">
        <v>1272.1099999999999</v>
      </c>
      <c r="AG151" s="15">
        <v>5936.75</v>
      </c>
      <c r="AH151" s="15">
        <v>14633.450000000012</v>
      </c>
      <c r="AI151" s="15">
        <v>47833.299999999988</v>
      </c>
      <c r="AK151" s="2" t="s">
        <v>183</v>
      </c>
      <c r="AL151" s="2" t="s">
        <v>97</v>
      </c>
    </row>
    <row r="152" spans="1:39" s="2" customFormat="1" x14ac:dyDescent="0.25">
      <c r="A152" s="56"/>
      <c r="B152" s="51" t="s">
        <v>184</v>
      </c>
      <c r="C152" s="15">
        <v>771</v>
      </c>
      <c r="D152" s="15">
        <v>-1505.88</v>
      </c>
      <c r="E152" s="15">
        <v>-1511.47</v>
      </c>
      <c r="F152" s="15">
        <v>-63.18</v>
      </c>
      <c r="G152" s="15">
        <v>-2498.7399999999998</v>
      </c>
      <c r="H152" s="15">
        <v>-242.07</v>
      </c>
      <c r="I152" s="15">
        <v>-40</v>
      </c>
      <c r="J152" s="15">
        <v>50</v>
      </c>
      <c r="K152" s="15">
        <v>-2296.4699999999998</v>
      </c>
      <c r="L152" s="15">
        <v>-1865</v>
      </c>
      <c r="M152" s="15">
        <v>245.2</v>
      </c>
      <c r="N152" s="15">
        <v>130</v>
      </c>
      <c r="O152" s="15">
        <v>-4008.58</v>
      </c>
      <c r="P152" s="15">
        <v>35631</v>
      </c>
      <c r="Q152" s="15">
        <v>1900</v>
      </c>
      <c r="R152" s="15">
        <v>1200</v>
      </c>
      <c r="S152" s="15">
        <v>21984</v>
      </c>
      <c r="T152" s="15">
        <v>12095</v>
      </c>
      <c r="U152" s="15">
        <v>12618</v>
      </c>
      <c r="V152" s="15">
        <v>16100</v>
      </c>
      <c r="W152" s="15">
        <v>7090</v>
      </c>
      <c r="X152" s="15">
        <v>25700</v>
      </c>
      <c r="Y152" s="15">
        <v>25700.04</v>
      </c>
      <c r="Z152" s="15">
        <v>26422.18</v>
      </c>
      <c r="AA152" s="15">
        <v>10175.350000000006</v>
      </c>
      <c r="AB152" s="15">
        <v>3466.2899999999936</v>
      </c>
      <c r="AC152" s="15">
        <v>5676.320000000007</v>
      </c>
      <c r="AD152" s="15">
        <v>16042.720000000001</v>
      </c>
      <c r="AE152" s="15">
        <v>33488.14</v>
      </c>
      <c r="AF152" s="15">
        <v>3489.34</v>
      </c>
      <c r="AG152" s="15">
        <v>4985.2299999999996</v>
      </c>
      <c r="AH152" s="15">
        <v>3310</v>
      </c>
      <c r="AI152" s="15">
        <v>4500.01</v>
      </c>
      <c r="AJ152" s="2" t="s">
        <v>38</v>
      </c>
      <c r="AK152" s="2">
        <v>5465</v>
      </c>
    </row>
    <row r="153" spans="1:39" s="2" customFormat="1" x14ac:dyDescent="0.25">
      <c r="A153" s="56"/>
      <c r="B153" s="51" t="s">
        <v>185</v>
      </c>
      <c r="C153" s="15">
        <v>132</v>
      </c>
      <c r="D153" s="15">
        <v>319.07</v>
      </c>
      <c r="E153" s="15">
        <v>327.27999999999997</v>
      </c>
      <c r="F153" s="15">
        <v>-325.83</v>
      </c>
      <c r="G153" s="15">
        <v>1521.93</v>
      </c>
      <c r="H153" s="15">
        <v>163.11000000000001</v>
      </c>
      <c r="I153" s="15">
        <v>-65</v>
      </c>
      <c r="J153" s="15">
        <v>30.98</v>
      </c>
      <c r="K153" s="15">
        <v>116.81</v>
      </c>
      <c r="L153" s="15">
        <v>-24.95</v>
      </c>
      <c r="M153" s="15">
        <v>-777.94</v>
      </c>
      <c r="N153" s="15">
        <v>17.87</v>
      </c>
      <c r="O153" s="15">
        <v>16.95</v>
      </c>
      <c r="P153" s="15">
        <v>408</v>
      </c>
      <c r="Q153" s="15">
        <v>-185</v>
      </c>
      <c r="R153" s="15">
        <v>15</v>
      </c>
      <c r="S153" s="15">
        <v>-2563</v>
      </c>
      <c r="T153" s="15">
        <v>2886</v>
      </c>
      <c r="U153" s="15">
        <v>153</v>
      </c>
      <c r="V153" s="15">
        <v>477</v>
      </c>
      <c r="W153" s="15">
        <v>567</v>
      </c>
      <c r="X153" s="15">
        <v>19455</v>
      </c>
      <c r="Y153" s="15">
        <v>19455.280000000006</v>
      </c>
      <c r="Z153" s="15">
        <v>4001.4199999999996</v>
      </c>
      <c r="AA153" s="15">
        <v>-2905.12</v>
      </c>
      <c r="AB153" s="15">
        <v>4692.8099999999995</v>
      </c>
      <c r="AC153" s="15">
        <v>4461.5199999999995</v>
      </c>
      <c r="AD153" s="15">
        <v>3262.6800000000003</v>
      </c>
      <c r="AE153" s="15">
        <v>3326.74</v>
      </c>
      <c r="AF153" s="15">
        <v>-2601.34</v>
      </c>
      <c r="AG153" s="15">
        <v>387.6200000000008</v>
      </c>
      <c r="AH153" s="15">
        <v>406.5</v>
      </c>
      <c r="AI153" s="15">
        <v>291.69999999999709</v>
      </c>
      <c r="AJ153" s="2" t="s">
        <v>38</v>
      </c>
      <c r="AK153" s="2">
        <v>5466</v>
      </c>
    </row>
    <row r="154" spans="1:39" s="2" customFormat="1" x14ac:dyDescent="0.25">
      <c r="A154" s="56"/>
      <c r="B154" s="51" t="s">
        <v>186</v>
      </c>
      <c r="C154" s="15">
        <v>1</v>
      </c>
      <c r="D154" s="15">
        <v>0.48</v>
      </c>
      <c r="E154" s="15">
        <v>0.65</v>
      </c>
      <c r="F154" s="15">
        <v>0.28000000000000003</v>
      </c>
      <c r="G154" s="15">
        <v>0.33</v>
      </c>
      <c r="H154" s="15">
        <v>0.36</v>
      </c>
      <c r="I154" s="15">
        <v>1</v>
      </c>
      <c r="J154" s="15">
        <v>0.34</v>
      </c>
      <c r="K154" s="15">
        <v>0.38</v>
      </c>
      <c r="L154" s="15">
        <v>0.16</v>
      </c>
      <c r="M154" s="15">
        <v>-0.12</v>
      </c>
      <c r="N154" s="15">
        <v>0.15</v>
      </c>
      <c r="O154" s="15">
        <v>-0.13</v>
      </c>
      <c r="P154" s="15">
        <v>0</v>
      </c>
      <c r="Q154" s="15">
        <v>1</v>
      </c>
      <c r="R154" s="15">
        <v>0</v>
      </c>
      <c r="S154" s="15">
        <v>0</v>
      </c>
      <c r="T154" s="15">
        <v>1</v>
      </c>
      <c r="U154" s="15">
        <v>1</v>
      </c>
      <c r="V154" s="15">
        <v>1</v>
      </c>
      <c r="W154" s="15">
        <v>1</v>
      </c>
      <c r="X154" s="15">
        <v>50</v>
      </c>
      <c r="Y154" s="15">
        <v>0.84</v>
      </c>
      <c r="Z154" s="15">
        <v>0.65</v>
      </c>
      <c r="AA154" s="15">
        <v>1.53</v>
      </c>
      <c r="AB154" s="15">
        <v>1.1199999999999999</v>
      </c>
      <c r="AC154" s="15">
        <v>0.22</v>
      </c>
      <c r="AD154" s="15">
        <v>2.6399999999999997</v>
      </c>
      <c r="AE154" s="15">
        <v>5.82</v>
      </c>
      <c r="AF154" s="15">
        <v>0.49</v>
      </c>
      <c r="AG154" s="15">
        <v>-0.06</v>
      </c>
      <c r="AH154" s="15">
        <v>0.49000000000000005</v>
      </c>
      <c r="AI154" s="15">
        <v>1.1400000000000001</v>
      </c>
      <c r="AK154" s="2">
        <v>4425</v>
      </c>
      <c r="AL154" s="2" t="s">
        <v>102</v>
      </c>
      <c r="AM154" s="2" t="s">
        <v>187</v>
      </c>
    </row>
    <row r="155" spans="1:39" s="2" customFormat="1" x14ac:dyDescent="0.25">
      <c r="A155" s="56"/>
      <c r="B155" s="51" t="s">
        <v>188</v>
      </c>
      <c r="C155" s="15">
        <v>120</v>
      </c>
      <c r="D155" s="15">
        <v>220.84</v>
      </c>
      <c r="E155" s="15">
        <v>230.4</v>
      </c>
      <c r="F155" s="15">
        <v>55.24</v>
      </c>
      <c r="G155" s="15">
        <v>89.31</v>
      </c>
      <c r="H155" s="15">
        <v>79.94</v>
      </c>
      <c r="I155" s="15">
        <v>99</v>
      </c>
      <c r="J155" s="15">
        <v>347.21</v>
      </c>
      <c r="K155" s="15">
        <v>198.17</v>
      </c>
      <c r="L155" s="15">
        <v>213.03</v>
      </c>
      <c r="M155" s="15">
        <v>251.02</v>
      </c>
      <c r="N155" s="15">
        <v>55.85</v>
      </c>
      <c r="O155" s="15">
        <v>70.27</v>
      </c>
      <c r="P155" s="15">
        <v>83</v>
      </c>
      <c r="Q155" s="15">
        <v>126</v>
      </c>
      <c r="R155" s="15">
        <v>198</v>
      </c>
      <c r="S155" s="15">
        <v>174</v>
      </c>
      <c r="T155" s="15">
        <v>169</v>
      </c>
      <c r="U155" s="15">
        <v>544</v>
      </c>
      <c r="V155" s="15">
        <v>84</v>
      </c>
      <c r="W155" s="15">
        <v>102</v>
      </c>
      <c r="X155" s="15">
        <v>1</v>
      </c>
      <c r="Y155" s="15">
        <f>Y151-Y152-Y153-Y154-Y156-Y157</f>
        <v>147.00999999999453</v>
      </c>
      <c r="Z155" s="15">
        <f t="shared" ref="Z155:AI155" si="31">Z151-Z152-Z153-Z154-Z156-Z157</f>
        <v>113.2999999999991</v>
      </c>
      <c r="AA155" s="15">
        <f t="shared" si="31"/>
        <v>91.329999999985205</v>
      </c>
      <c r="AB155" s="15">
        <f t="shared" si="31"/>
        <v>128.65000000000708</v>
      </c>
      <c r="AC155" s="15">
        <f t="shared" si="31"/>
        <v>164.74999999999463</v>
      </c>
      <c r="AD155" s="15">
        <f t="shared" si="31"/>
        <v>103.83999999999935</v>
      </c>
      <c r="AE155" s="15">
        <f t="shared" si="31"/>
        <v>191.78000000000719</v>
      </c>
      <c r="AF155" s="15">
        <f t="shared" si="31"/>
        <v>182.90999999999963</v>
      </c>
      <c r="AG155" s="15">
        <f t="shared" si="31"/>
        <v>181.12999999999965</v>
      </c>
      <c r="AH155" s="15">
        <f t="shared" si="31"/>
        <v>1098.4000000000033</v>
      </c>
      <c r="AI155" s="15">
        <f t="shared" si="31"/>
        <v>627.56999999999243</v>
      </c>
    </row>
    <row r="156" spans="1:39" s="2" customFormat="1" x14ac:dyDescent="0.25">
      <c r="A156" s="56"/>
      <c r="B156" s="51" t="s">
        <v>189</v>
      </c>
      <c r="C156" s="15">
        <v>8</v>
      </c>
      <c r="D156" s="15">
        <v>52.91</v>
      </c>
      <c r="E156" s="15">
        <v>22.16</v>
      </c>
      <c r="F156" s="15">
        <v>19.89</v>
      </c>
      <c r="G156" s="15">
        <v>18.18</v>
      </c>
      <c r="H156" s="15">
        <v>19.05</v>
      </c>
      <c r="I156" s="15">
        <v>22</v>
      </c>
      <c r="J156" s="15">
        <v>23.87</v>
      </c>
      <c r="K156" s="15">
        <v>324.45999999999998</v>
      </c>
      <c r="L156" s="15">
        <v>349.84</v>
      </c>
      <c r="M156" s="15">
        <v>425.77</v>
      </c>
      <c r="N156" s="15">
        <v>503.95</v>
      </c>
      <c r="O156" s="15">
        <v>445.83</v>
      </c>
      <c r="P156" s="15">
        <v>633</v>
      </c>
      <c r="Q156" s="15">
        <v>594</v>
      </c>
      <c r="R156" s="15">
        <v>552</v>
      </c>
      <c r="S156" s="15">
        <v>672</v>
      </c>
      <c r="T156" s="15">
        <v>735</v>
      </c>
      <c r="U156" s="15">
        <v>723</v>
      </c>
      <c r="V156" s="15">
        <v>850</v>
      </c>
      <c r="W156" s="15">
        <v>274</v>
      </c>
      <c r="X156" s="15">
        <v>258</v>
      </c>
      <c r="Y156" s="15">
        <v>49.66</v>
      </c>
      <c r="Z156" s="15">
        <v>60</v>
      </c>
      <c r="AA156" s="15">
        <v>62.5</v>
      </c>
      <c r="AB156" s="15">
        <v>-5.03</v>
      </c>
      <c r="AC156" s="15">
        <v>-12.57</v>
      </c>
      <c r="AD156" s="15">
        <v>-6.06</v>
      </c>
      <c r="AE156" s="15">
        <v>-7.24</v>
      </c>
      <c r="AF156" s="15">
        <v>0</v>
      </c>
      <c r="AG156" s="15">
        <v>2.61</v>
      </c>
      <c r="AH156" s="15">
        <v>2.99</v>
      </c>
      <c r="AI156" s="15">
        <v>2.94</v>
      </c>
      <c r="AK156" s="2">
        <v>5453</v>
      </c>
    </row>
    <row r="157" spans="1:39" s="2" customFormat="1" x14ac:dyDescent="0.25">
      <c r="A157" s="56"/>
      <c r="B157" s="51" t="s">
        <v>190</v>
      </c>
      <c r="C157" s="15">
        <v>36</v>
      </c>
      <c r="D157" s="15">
        <v>46.96</v>
      </c>
      <c r="E157" s="15">
        <v>65.08</v>
      </c>
      <c r="F157" s="15">
        <v>69.819999999999993</v>
      </c>
      <c r="G157" s="15">
        <v>77.33</v>
      </c>
      <c r="H157" s="15">
        <v>61.13</v>
      </c>
      <c r="I157" s="15">
        <v>70</v>
      </c>
      <c r="J157" s="15">
        <v>94.11</v>
      </c>
      <c r="K157" s="15">
        <v>187.21</v>
      </c>
      <c r="L157" s="15">
        <v>283.87</v>
      </c>
      <c r="M157" s="15">
        <v>350.1</v>
      </c>
      <c r="N157" s="15">
        <v>578.36</v>
      </c>
      <c r="O157" s="15">
        <v>7110.1</v>
      </c>
      <c r="P157" s="15">
        <v>6720</v>
      </c>
      <c r="Q157" s="15">
        <v>824</v>
      </c>
      <c r="R157" s="15">
        <v>234</v>
      </c>
      <c r="S157" s="15">
        <v>489</v>
      </c>
      <c r="T157" s="15">
        <v>788</v>
      </c>
      <c r="U157" s="15">
        <v>908</v>
      </c>
      <c r="V157" s="15">
        <v>979</v>
      </c>
      <c r="W157" s="15">
        <v>1045</v>
      </c>
      <c r="X157" s="15">
        <v>1207</v>
      </c>
      <c r="Y157" s="15">
        <v>1150.57</v>
      </c>
      <c r="Z157" s="15">
        <v>507.32</v>
      </c>
      <c r="AA157" s="15">
        <v>258.20999999999998</v>
      </c>
      <c r="AB157" s="15">
        <v>283.17</v>
      </c>
      <c r="AC157" s="15">
        <v>240.98</v>
      </c>
      <c r="AD157" s="15">
        <v>308.87999999999994</v>
      </c>
      <c r="AE157" s="15">
        <v>290.47000000000003</v>
      </c>
      <c r="AF157" s="15">
        <v>200.71000000000004</v>
      </c>
      <c r="AG157" s="15">
        <v>380.21999999999991</v>
      </c>
      <c r="AH157" s="15">
        <v>9815.0700000000088</v>
      </c>
      <c r="AI157" s="15">
        <v>42409.939999999995</v>
      </c>
      <c r="AK157" s="2">
        <v>5475</v>
      </c>
      <c r="AL157" s="2" t="s">
        <v>191</v>
      </c>
    </row>
    <row r="158" spans="1:39" s="2" customFormat="1" x14ac:dyDescent="0.25">
      <c r="A158" s="50">
        <v>5</v>
      </c>
      <c r="B158" s="51" t="s">
        <v>192</v>
      </c>
      <c r="C158" s="15">
        <v>55</v>
      </c>
      <c r="D158" s="15">
        <v>371.79</v>
      </c>
      <c r="E158" s="15">
        <v>346.32</v>
      </c>
      <c r="F158" s="15">
        <v>347.56</v>
      </c>
      <c r="G158" s="15">
        <v>329.97</v>
      </c>
      <c r="H158" s="15">
        <v>232.3</v>
      </c>
      <c r="I158" s="15">
        <v>58</v>
      </c>
      <c r="J158" s="15">
        <v>60.52</v>
      </c>
      <c r="K158" s="15">
        <v>70.73</v>
      </c>
      <c r="L158" s="15">
        <v>75.41</v>
      </c>
      <c r="M158" s="15">
        <v>84.91</v>
      </c>
      <c r="N158" s="15">
        <v>64.989999999999995</v>
      </c>
      <c r="O158" s="15">
        <v>94.98</v>
      </c>
      <c r="P158" s="15">
        <v>424</v>
      </c>
      <c r="Q158" s="15">
        <v>756</v>
      </c>
      <c r="R158" s="15">
        <v>197</v>
      </c>
      <c r="S158" s="15">
        <v>325</v>
      </c>
      <c r="T158" s="15">
        <v>1580</v>
      </c>
      <c r="U158" s="15">
        <v>1674</v>
      </c>
      <c r="V158" s="15">
        <v>876</v>
      </c>
      <c r="W158" s="15">
        <v>482</v>
      </c>
      <c r="X158" s="15">
        <v>502</v>
      </c>
      <c r="Y158" s="15">
        <v>498.94</v>
      </c>
      <c r="Z158" s="15">
        <v>1552.88</v>
      </c>
      <c r="AA158" s="15">
        <v>4012.73</v>
      </c>
      <c r="AB158" s="15">
        <v>2782.73</v>
      </c>
      <c r="AC158" s="15">
        <v>3353.0200000000004</v>
      </c>
      <c r="AD158" s="15">
        <v>2349.1400000000003</v>
      </c>
      <c r="AE158" s="15">
        <v>8703.0500000000029</v>
      </c>
      <c r="AF158" s="15">
        <v>3438.29</v>
      </c>
      <c r="AG158" s="15">
        <v>400.61999999999995</v>
      </c>
      <c r="AH158" s="15">
        <v>363.8</v>
      </c>
      <c r="AI158" s="15">
        <v>382.52</v>
      </c>
      <c r="AK158" s="2" t="s">
        <v>193</v>
      </c>
      <c r="AL158" s="2" t="s">
        <v>102</v>
      </c>
    </row>
    <row r="159" spans="1:39" s="2" customFormat="1" x14ac:dyDescent="0.25">
      <c r="A159" s="56"/>
      <c r="B159" s="51" t="s">
        <v>194</v>
      </c>
      <c r="C159" s="15">
        <v>5</v>
      </c>
      <c r="D159" s="15">
        <v>5.97</v>
      </c>
      <c r="E159" s="15">
        <v>8</v>
      </c>
      <c r="F159" s="15">
        <v>7.57</v>
      </c>
      <c r="G159" s="15">
        <v>7.63</v>
      </c>
      <c r="H159" s="15">
        <v>10.82</v>
      </c>
      <c r="I159" s="15">
        <v>12</v>
      </c>
      <c r="J159" s="15">
        <v>6.02</v>
      </c>
      <c r="K159" s="15">
        <v>6.09</v>
      </c>
      <c r="L159" s="15">
        <v>7.37</v>
      </c>
      <c r="M159" s="15">
        <v>5.12</v>
      </c>
      <c r="N159" s="15">
        <v>8.4600000000000009</v>
      </c>
      <c r="O159" s="15">
        <v>5.87</v>
      </c>
      <c r="P159" s="15"/>
      <c r="Q159" s="15">
        <v>13</v>
      </c>
      <c r="R159" s="15">
        <v>10</v>
      </c>
      <c r="S159" s="15">
        <v>15</v>
      </c>
      <c r="T159" s="15">
        <v>24</v>
      </c>
      <c r="U159" s="15">
        <v>21</v>
      </c>
      <c r="V159" s="15">
        <v>27</v>
      </c>
      <c r="W159" s="15">
        <v>19</v>
      </c>
      <c r="X159" s="15">
        <v>24</v>
      </c>
      <c r="Y159" s="15">
        <v>24.399999999999995</v>
      </c>
      <c r="Z159" s="15">
        <v>15.919999999999998</v>
      </c>
      <c r="AA159" s="15">
        <v>20.240000000000002</v>
      </c>
      <c r="AB159" s="15">
        <v>12.660000000000002</v>
      </c>
      <c r="AC159" s="15">
        <v>14.349999999999998</v>
      </c>
      <c r="AD159" s="15">
        <v>24.09</v>
      </c>
      <c r="AE159" s="15">
        <v>15.25</v>
      </c>
      <c r="AF159" s="15">
        <v>10.96</v>
      </c>
      <c r="AG159" s="15">
        <v>23.42</v>
      </c>
      <c r="AH159" s="15">
        <v>96.679999999999993</v>
      </c>
      <c r="AI159" s="15">
        <v>70.87</v>
      </c>
      <c r="AJ159" s="2" t="s">
        <v>38</v>
      </c>
      <c r="AK159" s="2">
        <v>4401</v>
      </c>
    </row>
    <row r="160" spans="1:39" s="2" customFormat="1" x14ac:dyDescent="0.25">
      <c r="A160" s="56"/>
      <c r="B160" s="51" t="s">
        <v>195</v>
      </c>
      <c r="C160" s="15">
        <v>1</v>
      </c>
      <c r="D160" s="15">
        <v>0.38</v>
      </c>
      <c r="E160" s="15">
        <v>0.56000000000000005</v>
      </c>
      <c r="F160" s="15">
        <v>1.53</v>
      </c>
      <c r="G160" s="15">
        <v>1.57</v>
      </c>
      <c r="H160" s="15">
        <v>2.8</v>
      </c>
      <c r="I160" s="15">
        <v>1</v>
      </c>
      <c r="J160" s="15">
        <v>0.41</v>
      </c>
      <c r="K160" s="15">
        <v>0.56999999999999995</v>
      </c>
      <c r="L160" s="15">
        <v>0.47</v>
      </c>
      <c r="M160" s="15">
        <v>0.04</v>
      </c>
      <c r="N160" s="15">
        <v>0.19</v>
      </c>
      <c r="O160" s="15">
        <v>0.34</v>
      </c>
      <c r="P160" s="15"/>
      <c r="Q160" s="15">
        <v>3</v>
      </c>
      <c r="R160" s="15">
        <v>18</v>
      </c>
      <c r="S160" s="15">
        <v>1</v>
      </c>
      <c r="T160" s="15">
        <v>0</v>
      </c>
      <c r="U160" s="15">
        <v>0</v>
      </c>
      <c r="V160" s="15">
        <v>1</v>
      </c>
      <c r="W160" s="15">
        <v>0</v>
      </c>
      <c r="X160" s="15">
        <v>0</v>
      </c>
      <c r="Y160" s="15">
        <v>0.3</v>
      </c>
      <c r="Z160" s="15">
        <v>0.65</v>
      </c>
      <c r="AA160" s="15">
        <v>0.3</v>
      </c>
      <c r="AB160" s="15">
        <v>5.3</v>
      </c>
      <c r="AC160" s="15">
        <v>4.6399999999999997</v>
      </c>
      <c r="AD160" s="15">
        <v>0.24</v>
      </c>
      <c r="AE160" s="15">
        <v>0.4</v>
      </c>
      <c r="AF160" s="15">
        <v>0.3</v>
      </c>
      <c r="AG160" s="15">
        <v>4.71</v>
      </c>
      <c r="AH160" s="15">
        <v>4.55</v>
      </c>
      <c r="AI160" s="15">
        <v>2.1</v>
      </c>
      <c r="AK160" s="2">
        <v>4402</v>
      </c>
    </row>
    <row r="161" spans="1:38" s="2" customFormat="1" x14ac:dyDescent="0.25">
      <c r="A161" s="56"/>
      <c r="B161" s="51" t="s">
        <v>196</v>
      </c>
      <c r="C161" s="15">
        <v>2</v>
      </c>
      <c r="D161" s="15">
        <v>2.34</v>
      </c>
      <c r="E161" s="15">
        <v>2.31</v>
      </c>
      <c r="F161" s="15">
        <v>1.01</v>
      </c>
      <c r="G161" s="15">
        <v>0.92</v>
      </c>
      <c r="H161" s="15">
        <v>1.32</v>
      </c>
      <c r="I161" s="15">
        <v>2</v>
      </c>
      <c r="J161" s="15">
        <v>1.89</v>
      </c>
      <c r="K161" s="15">
        <v>1.36</v>
      </c>
      <c r="L161" s="15">
        <v>1.46</v>
      </c>
      <c r="M161" s="15">
        <v>1.99</v>
      </c>
      <c r="N161" s="15">
        <v>1.24</v>
      </c>
      <c r="O161" s="15">
        <v>1.0900000000000001</v>
      </c>
      <c r="P161" s="15"/>
      <c r="Q161" s="15">
        <v>4</v>
      </c>
      <c r="R161" s="15">
        <v>10</v>
      </c>
      <c r="S161" s="15">
        <v>5</v>
      </c>
      <c r="T161" s="15">
        <v>12</v>
      </c>
      <c r="U161" s="15">
        <v>15</v>
      </c>
      <c r="V161" s="15">
        <v>11</v>
      </c>
      <c r="W161" s="15">
        <v>14</v>
      </c>
      <c r="X161" s="15">
        <v>15</v>
      </c>
      <c r="Y161" s="15">
        <v>15.24</v>
      </c>
      <c r="Z161" s="15">
        <v>11.899999999999999</v>
      </c>
      <c r="AA161" s="15">
        <v>10.610000000000001</v>
      </c>
      <c r="AB161" s="15">
        <v>8.870000000000001</v>
      </c>
      <c r="AC161" s="15">
        <v>8.67</v>
      </c>
      <c r="AD161" s="15">
        <v>6.66</v>
      </c>
      <c r="AE161" s="15">
        <v>10.58</v>
      </c>
      <c r="AF161" s="15">
        <v>16.38</v>
      </c>
      <c r="AG161" s="15">
        <v>18.62</v>
      </c>
      <c r="AH161" s="15">
        <v>56.470000000000006</v>
      </c>
      <c r="AI161" s="15">
        <v>115.26</v>
      </c>
      <c r="AJ161" s="2" t="s">
        <v>38</v>
      </c>
      <c r="AK161" s="2">
        <v>4403</v>
      </c>
    </row>
    <row r="162" spans="1:38" s="2" customFormat="1" x14ac:dyDescent="0.25">
      <c r="A162" s="56"/>
      <c r="B162" s="51" t="s">
        <v>197</v>
      </c>
      <c r="C162" s="15">
        <v>1</v>
      </c>
      <c r="D162" s="15">
        <v>0.85</v>
      </c>
      <c r="E162" s="15">
        <v>0.61</v>
      </c>
      <c r="F162" s="15">
        <v>0.76</v>
      </c>
      <c r="G162" s="15">
        <v>0.56000000000000005</v>
      </c>
      <c r="H162" s="15">
        <v>1.0900000000000001</v>
      </c>
      <c r="I162" s="15">
        <v>1</v>
      </c>
      <c r="J162" s="15">
        <v>1.93</v>
      </c>
      <c r="K162" s="15">
        <v>1.99</v>
      </c>
      <c r="L162" s="15">
        <v>0.62</v>
      </c>
      <c r="M162" s="15">
        <v>3.48</v>
      </c>
      <c r="N162" s="15">
        <v>0</v>
      </c>
      <c r="O162" s="15">
        <v>0.95</v>
      </c>
      <c r="P162" s="15"/>
      <c r="Q162" s="15">
        <v>1</v>
      </c>
      <c r="R162" s="15">
        <v>1</v>
      </c>
      <c r="S162" s="15">
        <v>1</v>
      </c>
      <c r="T162" s="15">
        <v>1</v>
      </c>
      <c r="U162" s="15">
        <v>1</v>
      </c>
      <c r="V162" s="15">
        <v>1</v>
      </c>
      <c r="W162" s="15">
        <v>1</v>
      </c>
      <c r="X162" s="15">
        <v>4</v>
      </c>
      <c r="Y162" s="15">
        <v>0.93</v>
      </c>
      <c r="Z162" s="15">
        <v>0</v>
      </c>
      <c r="AA162" s="15">
        <v>0</v>
      </c>
      <c r="AB162" s="15">
        <v>0</v>
      </c>
      <c r="AC162" s="15">
        <v>0.21</v>
      </c>
      <c r="AD162" s="15">
        <v>0</v>
      </c>
      <c r="AE162" s="15">
        <v>0</v>
      </c>
      <c r="AF162" s="15">
        <v>0</v>
      </c>
      <c r="AG162" s="15">
        <v>0.03</v>
      </c>
      <c r="AH162" s="15">
        <v>22.1</v>
      </c>
      <c r="AI162" s="15">
        <v>2.8</v>
      </c>
      <c r="AK162" s="2">
        <v>4404</v>
      </c>
    </row>
    <row r="163" spans="1:38" s="2" customFormat="1" x14ac:dyDescent="0.25">
      <c r="A163" s="56"/>
      <c r="B163" s="51" t="s">
        <v>198</v>
      </c>
      <c r="C163" s="15">
        <v>45</v>
      </c>
      <c r="D163" s="15">
        <v>362.25</v>
      </c>
      <c r="E163" s="15">
        <v>334.84</v>
      </c>
      <c r="F163" s="15">
        <v>336.69</v>
      </c>
      <c r="G163" s="15">
        <v>319.29000000000002</v>
      </c>
      <c r="H163" s="15">
        <v>216.27</v>
      </c>
      <c r="I163" s="15">
        <v>42</v>
      </c>
      <c r="J163" s="15">
        <v>50.27</v>
      </c>
      <c r="K163" s="15">
        <v>60.72</v>
      </c>
      <c r="L163" s="15">
        <v>65.489999999999995</v>
      </c>
      <c r="M163" s="15">
        <v>74.28</v>
      </c>
      <c r="N163" s="15">
        <v>55.1</v>
      </c>
      <c r="O163" s="15">
        <v>86.73</v>
      </c>
      <c r="P163" s="15">
        <v>410</v>
      </c>
      <c r="Q163" s="15">
        <v>735</v>
      </c>
      <c r="R163" s="15">
        <v>158</v>
      </c>
      <c r="S163" s="15">
        <v>303</v>
      </c>
      <c r="T163" s="15">
        <v>1543</v>
      </c>
      <c r="U163" s="15">
        <v>1636</v>
      </c>
      <c r="V163" s="15">
        <v>836</v>
      </c>
      <c r="W163" s="15">
        <v>448</v>
      </c>
      <c r="X163" s="15">
        <v>458</v>
      </c>
      <c r="Y163" s="15">
        <f t="shared" ref="Y163:AI163" si="32">Y158-SUM(Y159:Y162)</f>
        <v>458.07</v>
      </c>
      <c r="Z163" s="15">
        <f t="shared" si="32"/>
        <v>1524.41</v>
      </c>
      <c r="AA163" s="15">
        <f t="shared" si="32"/>
        <v>3981.58</v>
      </c>
      <c r="AB163" s="15">
        <f t="shared" si="32"/>
        <v>2755.9</v>
      </c>
      <c r="AC163" s="15">
        <f t="shared" si="32"/>
        <v>3325.1500000000005</v>
      </c>
      <c r="AD163" s="15">
        <f t="shared" si="32"/>
        <v>2318.1500000000005</v>
      </c>
      <c r="AE163" s="15">
        <f t="shared" si="32"/>
        <v>8676.8200000000033</v>
      </c>
      <c r="AF163" s="15">
        <f t="shared" si="32"/>
        <v>3410.65</v>
      </c>
      <c r="AG163" s="15">
        <f t="shared" si="32"/>
        <v>353.83999999999992</v>
      </c>
      <c r="AH163" s="15">
        <f t="shared" ref="AH163" si="33">AH158-SUM(AH159:AH162)</f>
        <v>184.00000000000003</v>
      </c>
      <c r="AI163" s="15">
        <f t="shared" si="32"/>
        <v>191.48999999999995</v>
      </c>
    </row>
    <row r="164" spans="1:38" s="2" customFormat="1" x14ac:dyDescent="0.25">
      <c r="A164" s="50">
        <v>6</v>
      </c>
      <c r="B164" s="51" t="s">
        <v>199</v>
      </c>
      <c r="C164" s="15">
        <v>769</v>
      </c>
      <c r="D164" s="15">
        <v>636.72</v>
      </c>
      <c r="E164" s="15">
        <v>453.22</v>
      </c>
      <c r="F164" s="15">
        <v>725.71</v>
      </c>
      <c r="G164" s="15">
        <v>635.16999999999996</v>
      </c>
      <c r="H164" s="15">
        <v>710.84</v>
      </c>
      <c r="I164" s="15">
        <v>596</v>
      </c>
      <c r="J164" s="15">
        <v>1604.49</v>
      </c>
      <c r="K164" s="15">
        <v>784.43</v>
      </c>
      <c r="L164" s="15">
        <v>791.84</v>
      </c>
      <c r="M164" s="15">
        <v>1285.19</v>
      </c>
      <c r="N164" s="15">
        <v>1176.33</v>
      </c>
      <c r="O164" s="15">
        <v>2144.5700000000002</v>
      </c>
      <c r="P164" s="15">
        <v>2324</v>
      </c>
      <c r="Q164" s="15">
        <v>2672</v>
      </c>
      <c r="R164" s="15">
        <v>2534</v>
      </c>
      <c r="S164" s="15">
        <v>2134</v>
      </c>
      <c r="T164" s="15">
        <v>2599</v>
      </c>
      <c r="U164" s="15">
        <v>2305</v>
      </c>
      <c r="V164" s="15">
        <v>3230</v>
      </c>
      <c r="W164" s="15">
        <v>4013</v>
      </c>
      <c r="X164" s="15">
        <v>3634</v>
      </c>
      <c r="Y164" s="15">
        <v>3633.5199999999995</v>
      </c>
      <c r="Z164" s="15">
        <v>4139.6000000000004</v>
      </c>
      <c r="AA164" s="15">
        <v>4301.8500000000004</v>
      </c>
      <c r="AB164" s="15">
        <v>4027.7900000000009</v>
      </c>
      <c r="AC164" s="15">
        <v>6269.4</v>
      </c>
      <c r="AD164" s="15">
        <v>5215.6399999999985</v>
      </c>
      <c r="AE164" s="15">
        <v>6507.11</v>
      </c>
      <c r="AF164" s="15">
        <v>6593.6200000000008</v>
      </c>
      <c r="AG164" s="15">
        <v>6354.6900000000005</v>
      </c>
      <c r="AH164" s="15">
        <v>12563.82</v>
      </c>
      <c r="AI164" s="15">
        <v>12171.25</v>
      </c>
      <c r="AJ164" s="2" t="s">
        <v>38</v>
      </c>
      <c r="AK164" s="2" t="s">
        <v>200</v>
      </c>
      <c r="AL164" s="2" t="s">
        <v>110</v>
      </c>
    </row>
    <row r="165" spans="1:38" s="2" customFormat="1" x14ac:dyDescent="0.25">
      <c r="A165" s="50">
        <v>7</v>
      </c>
      <c r="B165" s="51" t="s">
        <v>201</v>
      </c>
      <c r="C165" s="15">
        <v>2748</v>
      </c>
      <c r="D165" s="15">
        <v>2110.94</v>
      </c>
      <c r="E165" s="15">
        <v>1166.79</v>
      </c>
      <c r="F165" s="15">
        <v>1985.6</v>
      </c>
      <c r="G165" s="15">
        <v>2278.15</v>
      </c>
      <c r="H165" s="15">
        <v>2246.4</v>
      </c>
      <c r="I165" s="15">
        <v>2142</v>
      </c>
      <c r="J165" s="15">
        <v>3597.48</v>
      </c>
      <c r="K165" s="15">
        <v>2853.27</v>
      </c>
      <c r="L165" s="15">
        <v>3227.51</v>
      </c>
      <c r="M165" s="15">
        <v>2772.65</v>
      </c>
      <c r="N165" s="15">
        <v>1573.15</v>
      </c>
      <c r="O165" s="15">
        <v>1630.36</v>
      </c>
      <c r="P165" s="15">
        <v>862</v>
      </c>
      <c r="Q165" s="15">
        <v>1214</v>
      </c>
      <c r="R165" s="15">
        <v>2285</v>
      </c>
      <c r="S165" s="15">
        <v>675</v>
      </c>
      <c r="T165" s="15">
        <v>2799</v>
      </c>
      <c r="U165" s="15">
        <v>1112</v>
      </c>
      <c r="V165" s="15">
        <v>765</v>
      </c>
      <c r="W165" s="15">
        <v>979</v>
      </c>
      <c r="X165" s="15">
        <v>2211</v>
      </c>
      <c r="Y165" s="15">
        <v>2210.9299999999998</v>
      </c>
      <c r="Z165" s="15">
        <v>4765.66</v>
      </c>
      <c r="AA165" s="15">
        <v>2846.22</v>
      </c>
      <c r="AB165" s="15">
        <v>3962.0699999999993</v>
      </c>
      <c r="AC165" s="15">
        <v>1754.75</v>
      </c>
      <c r="AD165" s="15">
        <v>3276.35</v>
      </c>
      <c r="AE165" s="15">
        <v>3871.73</v>
      </c>
      <c r="AF165" s="15">
        <v>2365.25</v>
      </c>
      <c r="AG165" s="15">
        <v>2560.4799999999991</v>
      </c>
      <c r="AH165" s="15">
        <v>4095.2999999999997</v>
      </c>
      <c r="AI165" s="15">
        <v>11350.009999999998</v>
      </c>
      <c r="AJ165" s="2" t="s">
        <v>38</v>
      </c>
      <c r="AK165" s="2" t="s">
        <v>202</v>
      </c>
      <c r="AL165" s="2" t="s">
        <v>203</v>
      </c>
    </row>
    <row r="166" spans="1:38" s="2" customFormat="1" x14ac:dyDescent="0.25">
      <c r="A166" s="56"/>
      <c r="B166" s="51" t="s">
        <v>204</v>
      </c>
      <c r="C166" s="15">
        <v>2190</v>
      </c>
      <c r="D166" s="15">
        <v>1038.1099999999999</v>
      </c>
      <c r="E166" s="15">
        <v>1040.96</v>
      </c>
      <c r="F166" s="15">
        <v>1862.47</v>
      </c>
      <c r="G166" s="15">
        <v>2141.19</v>
      </c>
      <c r="H166" s="15">
        <v>2153.64</v>
      </c>
      <c r="I166" s="15">
        <v>2041</v>
      </c>
      <c r="J166" s="15">
        <v>2935.29</v>
      </c>
      <c r="K166" s="15">
        <v>2798.54</v>
      </c>
      <c r="L166" s="15">
        <v>2854.44</v>
      </c>
      <c r="M166" s="15">
        <v>2708.13</v>
      </c>
      <c r="N166" s="15">
        <v>1534.2</v>
      </c>
      <c r="O166" s="15">
        <v>1059.31</v>
      </c>
      <c r="P166" s="15">
        <v>786</v>
      </c>
      <c r="Q166" s="15">
        <v>904</v>
      </c>
      <c r="R166" s="15">
        <v>1283</v>
      </c>
      <c r="S166" s="15">
        <v>480</v>
      </c>
      <c r="T166" s="15">
        <v>1102</v>
      </c>
      <c r="U166" s="15">
        <v>518</v>
      </c>
      <c r="V166" s="15">
        <v>632</v>
      </c>
      <c r="W166" s="15">
        <v>672</v>
      </c>
      <c r="X166" s="15">
        <v>856</v>
      </c>
      <c r="Y166" s="15">
        <v>855.63</v>
      </c>
      <c r="Z166" s="15">
        <v>2210.9899999999998</v>
      </c>
      <c r="AA166" s="15">
        <v>1407.9499999999998</v>
      </c>
      <c r="AB166" s="15">
        <v>1751.6699999999998</v>
      </c>
      <c r="AC166" s="15">
        <v>878.43999999999994</v>
      </c>
      <c r="AD166" s="15">
        <v>661.38</v>
      </c>
      <c r="AE166" s="15">
        <v>760.56999999999994</v>
      </c>
      <c r="AF166" s="15">
        <v>2174.04</v>
      </c>
      <c r="AG166" s="15">
        <v>2294.9899999999998</v>
      </c>
      <c r="AH166" s="15">
        <v>3572.21</v>
      </c>
      <c r="AI166" s="15">
        <v>4129.03</v>
      </c>
      <c r="AJ166" s="2" t="s">
        <v>38</v>
      </c>
      <c r="AK166" s="2">
        <v>4801</v>
      </c>
    </row>
    <row r="167" spans="1:38" s="2" customFormat="1" x14ac:dyDescent="0.25">
      <c r="A167" s="56"/>
      <c r="B167" s="51" t="s">
        <v>205</v>
      </c>
      <c r="C167" s="15">
        <v>2</v>
      </c>
      <c r="D167" s="15">
        <v>2.87</v>
      </c>
      <c r="E167" s="15">
        <v>11.42</v>
      </c>
      <c r="F167" s="15">
        <v>5.31</v>
      </c>
      <c r="G167" s="15">
        <v>2.19</v>
      </c>
      <c r="H167" s="15">
        <v>2.41</v>
      </c>
      <c r="I167" s="15">
        <v>3</v>
      </c>
      <c r="J167" s="15">
        <v>3.57</v>
      </c>
      <c r="K167" s="15">
        <v>4.54</v>
      </c>
      <c r="L167" s="15">
        <v>0.15</v>
      </c>
      <c r="M167" s="15">
        <v>0.67</v>
      </c>
      <c r="N167" s="15">
        <v>0.99</v>
      </c>
      <c r="O167" s="15">
        <v>0.55000000000000004</v>
      </c>
      <c r="P167" s="15"/>
      <c r="Q167" s="15">
        <v>0</v>
      </c>
      <c r="R167" s="15">
        <v>3</v>
      </c>
      <c r="S167" s="15">
        <v>1</v>
      </c>
      <c r="T167" s="15">
        <v>3</v>
      </c>
      <c r="U167" s="15">
        <v>2</v>
      </c>
      <c r="V167" s="15">
        <v>1</v>
      </c>
      <c r="W167" s="15">
        <v>2</v>
      </c>
      <c r="X167" s="15">
        <v>18</v>
      </c>
      <c r="Y167" s="15">
        <v>17.5</v>
      </c>
      <c r="Z167" s="15">
        <v>25.76</v>
      </c>
      <c r="AA167" s="15">
        <v>50.03</v>
      </c>
      <c r="AB167" s="15">
        <v>35.290000000000006</v>
      </c>
      <c r="AC167" s="15">
        <v>56.410000000000011</v>
      </c>
      <c r="AD167" s="15">
        <v>47.75</v>
      </c>
      <c r="AE167" s="15">
        <v>55.490000000000009</v>
      </c>
      <c r="AF167" s="15">
        <v>58.3</v>
      </c>
      <c r="AG167" s="15">
        <v>53.03</v>
      </c>
      <c r="AH167" s="15">
        <v>89.13000000000001</v>
      </c>
      <c r="AI167" s="15">
        <v>65.22</v>
      </c>
      <c r="AJ167" s="2" t="s">
        <v>38</v>
      </c>
      <c r="AK167" s="2">
        <v>4701</v>
      </c>
    </row>
    <row r="168" spans="1:38" s="2" customFormat="1" x14ac:dyDescent="0.25">
      <c r="A168" s="56"/>
      <c r="B168" s="51" t="s">
        <v>206</v>
      </c>
      <c r="C168" s="15">
        <v>1</v>
      </c>
      <c r="D168" s="15">
        <v>3.96</v>
      </c>
      <c r="E168" s="15">
        <v>5.26</v>
      </c>
      <c r="F168" s="15">
        <v>6.59</v>
      </c>
      <c r="G168" s="15">
        <v>2.2400000000000002</v>
      </c>
      <c r="H168" s="15">
        <v>1.42</v>
      </c>
      <c r="I168" s="15">
        <v>1</v>
      </c>
      <c r="J168" s="15">
        <v>2.2400000000000002</v>
      </c>
      <c r="K168" s="15">
        <v>2.74</v>
      </c>
      <c r="L168" s="15">
        <v>2.89</v>
      </c>
      <c r="M168" s="15">
        <v>3.02</v>
      </c>
      <c r="N168" s="15">
        <v>3.83</v>
      </c>
      <c r="O168" s="15">
        <v>4.8099999999999996</v>
      </c>
      <c r="P168" s="15"/>
      <c r="Q168" s="15">
        <v>5</v>
      </c>
      <c r="R168" s="15">
        <v>6</v>
      </c>
      <c r="S168" s="15">
        <v>7</v>
      </c>
      <c r="T168" s="15">
        <v>7</v>
      </c>
      <c r="U168" s="15">
        <v>4</v>
      </c>
      <c r="V168" s="15">
        <v>3</v>
      </c>
      <c r="W168" s="15">
        <v>4</v>
      </c>
      <c r="X168" s="15">
        <v>63</v>
      </c>
      <c r="Y168" s="15">
        <v>62.940000000000005</v>
      </c>
      <c r="Z168" s="15">
        <v>47.859999999999992</v>
      </c>
      <c r="AA168" s="15">
        <v>200.15</v>
      </c>
      <c r="AB168" s="15">
        <v>214.42</v>
      </c>
      <c r="AC168" s="15">
        <v>185.14</v>
      </c>
      <c r="AD168" s="15">
        <v>77.58</v>
      </c>
      <c r="AE168" s="15">
        <v>100.38</v>
      </c>
      <c r="AF168" s="15">
        <v>87.109999999999985</v>
      </c>
      <c r="AG168" s="15">
        <v>128.98000000000002</v>
      </c>
      <c r="AH168" s="15">
        <v>153.04</v>
      </c>
      <c r="AI168" s="15">
        <v>422.42</v>
      </c>
      <c r="AJ168" s="2" t="s">
        <v>38</v>
      </c>
      <c r="AK168" s="2">
        <v>4702</v>
      </c>
    </row>
    <row r="169" spans="1:38" s="2" customFormat="1" x14ac:dyDescent="0.25">
      <c r="A169" s="56"/>
      <c r="B169" s="51" t="s">
        <v>54</v>
      </c>
      <c r="C169" s="15">
        <v>555</v>
      </c>
      <c r="D169" s="15">
        <v>1066</v>
      </c>
      <c r="E169" s="15">
        <v>109.15</v>
      </c>
      <c r="F169" s="15">
        <v>111.23</v>
      </c>
      <c r="G169" s="15">
        <v>132.53</v>
      </c>
      <c r="H169" s="15">
        <v>88.93</v>
      </c>
      <c r="I169" s="15">
        <v>97</v>
      </c>
      <c r="J169" s="15">
        <v>656.38</v>
      </c>
      <c r="K169" s="15">
        <v>47.45</v>
      </c>
      <c r="L169" s="15">
        <v>370.03</v>
      </c>
      <c r="M169" s="15">
        <v>60.83</v>
      </c>
      <c r="N169" s="15">
        <v>34.130000000000003</v>
      </c>
      <c r="O169" s="15">
        <v>565.69000000000005</v>
      </c>
      <c r="P169" s="15"/>
      <c r="Q169" s="15">
        <v>304</v>
      </c>
      <c r="R169" s="15">
        <v>993</v>
      </c>
      <c r="S169" s="15">
        <v>186</v>
      </c>
      <c r="T169" s="15">
        <v>1688</v>
      </c>
      <c r="U169" s="15">
        <v>589</v>
      </c>
      <c r="V169" s="15">
        <v>129</v>
      </c>
      <c r="W169" s="15">
        <v>301</v>
      </c>
      <c r="X169" s="15">
        <v>1275</v>
      </c>
      <c r="Y169" s="15">
        <f t="shared" ref="Y169:AI169" si="34">Y165-SUM(Y166:Y168)</f>
        <v>1274.8599999999997</v>
      </c>
      <c r="Z169" s="15">
        <f t="shared" si="34"/>
        <v>2481.0499999999997</v>
      </c>
      <c r="AA169" s="15">
        <f t="shared" si="34"/>
        <v>1188.0899999999999</v>
      </c>
      <c r="AB169" s="15">
        <f t="shared" si="34"/>
        <v>1960.6899999999994</v>
      </c>
      <c r="AC169" s="15">
        <f t="shared" si="34"/>
        <v>634.76000000000022</v>
      </c>
      <c r="AD169" s="15">
        <f t="shared" si="34"/>
        <v>2489.64</v>
      </c>
      <c r="AE169" s="15">
        <f t="shared" si="34"/>
        <v>2955.29</v>
      </c>
      <c r="AF169" s="15">
        <f t="shared" si="34"/>
        <v>45.799999999999727</v>
      </c>
      <c r="AG169" s="15">
        <f t="shared" si="34"/>
        <v>83.479999999999109</v>
      </c>
      <c r="AH169" s="15">
        <f t="shared" si="34"/>
        <v>280.91999999999962</v>
      </c>
      <c r="AI169" s="15">
        <f t="shared" si="34"/>
        <v>6733.3399999999983</v>
      </c>
      <c r="AJ169" s="2" t="s">
        <v>38</v>
      </c>
    </row>
    <row r="170" spans="1:38" s="2" customFormat="1" x14ac:dyDescent="0.25">
      <c r="A170" s="60">
        <v>8</v>
      </c>
      <c r="B170" s="60" t="s">
        <v>207</v>
      </c>
      <c r="C170" s="15">
        <v>630</v>
      </c>
      <c r="D170" s="15">
        <v>836.27</v>
      </c>
      <c r="E170" s="15">
        <v>1174.17</v>
      </c>
      <c r="F170" s="15">
        <v>1653.76</v>
      </c>
      <c r="G170" s="15">
        <v>1744.92</v>
      </c>
      <c r="H170" s="15">
        <v>3395.27</v>
      </c>
      <c r="I170" s="15">
        <v>2606</v>
      </c>
      <c r="J170" s="15">
        <v>2606.2600000000002</v>
      </c>
      <c r="K170" s="15">
        <v>2838.46</v>
      </c>
      <c r="L170" s="15">
        <v>2946.29</v>
      </c>
      <c r="M170" s="15">
        <v>2939.17</v>
      </c>
      <c r="N170" s="15">
        <v>2557.71</v>
      </c>
      <c r="O170" s="15">
        <v>5407.59</v>
      </c>
      <c r="P170" s="15">
        <v>4485.3100000000004</v>
      </c>
      <c r="Q170" s="15">
        <v>6319</v>
      </c>
      <c r="R170" s="15">
        <v>7177</v>
      </c>
      <c r="S170" s="15">
        <v>9219</v>
      </c>
      <c r="T170" s="15">
        <v>8733</v>
      </c>
      <c r="U170" s="15">
        <v>12343</v>
      </c>
      <c r="V170" s="15">
        <v>20550</v>
      </c>
      <c r="W170" s="15">
        <v>24341</v>
      </c>
      <c r="X170" s="15">
        <v>37059</v>
      </c>
      <c r="Y170" s="15">
        <v>37394.420000000006</v>
      </c>
      <c r="Z170" s="15">
        <v>50691.479999999996</v>
      </c>
      <c r="AA170" s="15">
        <v>60971.960000000014</v>
      </c>
      <c r="AB170" s="15">
        <v>77011.849999999991</v>
      </c>
      <c r="AC170" s="15">
        <v>76859.8</v>
      </c>
      <c r="AD170" s="15">
        <v>97737.279999999999</v>
      </c>
      <c r="AE170" s="15">
        <v>184439.1</v>
      </c>
      <c r="AF170" s="15">
        <v>267620.34999999998</v>
      </c>
      <c r="AG170" s="15">
        <v>333124.28000000003</v>
      </c>
      <c r="AH170" s="15">
        <v>335636.91000000009</v>
      </c>
      <c r="AI170" s="15">
        <v>311578.59000000008</v>
      </c>
      <c r="AK170" s="2" t="s">
        <v>208</v>
      </c>
      <c r="AL170" s="2" t="s">
        <v>120</v>
      </c>
    </row>
    <row r="171" spans="1:38" s="2" customFormat="1" x14ac:dyDescent="0.25">
      <c r="A171" s="62"/>
      <c r="B171" s="51" t="s">
        <v>209</v>
      </c>
      <c r="C171" s="15">
        <v>529</v>
      </c>
      <c r="D171" s="15">
        <v>721.19</v>
      </c>
      <c r="E171" s="15">
        <v>1038.5999999999999</v>
      </c>
      <c r="F171" s="15">
        <v>1491.38</v>
      </c>
      <c r="G171" s="15">
        <v>1477.66</v>
      </c>
      <c r="H171" s="15">
        <v>3126.64</v>
      </c>
      <c r="I171" s="15">
        <v>2169</v>
      </c>
      <c r="J171" s="15">
        <v>2168.94</v>
      </c>
      <c r="K171" s="15">
        <v>2561.5</v>
      </c>
      <c r="L171" s="15">
        <v>2702.26</v>
      </c>
      <c r="M171" s="15">
        <v>2716.4</v>
      </c>
      <c r="N171" s="15">
        <v>2358.9</v>
      </c>
      <c r="O171" s="15">
        <v>4702.6899999999996</v>
      </c>
      <c r="P171" s="15">
        <v>3833.43</v>
      </c>
      <c r="Q171" s="15">
        <v>5177</v>
      </c>
      <c r="R171" s="15">
        <v>5467</v>
      </c>
      <c r="S171" s="15">
        <v>6818</v>
      </c>
      <c r="T171" s="15">
        <v>6801</v>
      </c>
      <c r="U171" s="15">
        <v>3431</v>
      </c>
      <c r="V171" s="15">
        <v>12967</v>
      </c>
      <c r="W171" s="15">
        <v>16830</v>
      </c>
      <c r="X171" s="15">
        <v>29942</v>
      </c>
      <c r="Y171" s="15">
        <v>29942.07</v>
      </c>
      <c r="Z171" s="15">
        <v>44086.899999999994</v>
      </c>
      <c r="AA171" s="15">
        <v>53781.53</v>
      </c>
      <c r="AB171" s="15">
        <v>70076.33</v>
      </c>
      <c r="AC171" s="15">
        <v>71066.209999999992</v>
      </c>
      <c r="AD171" s="15">
        <v>92524.27</v>
      </c>
      <c r="AE171" s="15">
        <v>117343.72999999998</v>
      </c>
      <c r="AF171" s="15">
        <v>211032.12</v>
      </c>
      <c r="AG171" s="15">
        <v>270388.51</v>
      </c>
      <c r="AH171" s="15">
        <v>259421.12999999998</v>
      </c>
      <c r="AI171" s="15">
        <v>259681.9</v>
      </c>
      <c r="AJ171" s="2" t="s">
        <v>38</v>
      </c>
      <c r="AK171" s="2">
        <v>5054</v>
      </c>
    </row>
    <row r="172" spans="1:38" s="2" customFormat="1" x14ac:dyDescent="0.25">
      <c r="A172" s="62"/>
      <c r="B172" s="51" t="s">
        <v>210</v>
      </c>
      <c r="C172" s="15">
        <v>3</v>
      </c>
      <c r="D172" s="15">
        <v>29.72</v>
      </c>
      <c r="E172" s="15">
        <v>10.56</v>
      </c>
      <c r="F172" s="15">
        <v>10.24</v>
      </c>
      <c r="G172" s="15">
        <v>24.15</v>
      </c>
      <c r="H172" s="15">
        <v>39</v>
      </c>
      <c r="I172" s="15">
        <v>49</v>
      </c>
      <c r="J172" s="15">
        <v>49.29</v>
      </c>
      <c r="K172" s="15">
        <v>41.3</v>
      </c>
      <c r="L172" s="15">
        <v>36.26</v>
      </c>
      <c r="M172" s="15">
        <v>30.2</v>
      </c>
      <c r="N172" s="15">
        <v>23.23</v>
      </c>
      <c r="O172" s="15">
        <v>347.49</v>
      </c>
      <c r="P172" s="15">
        <v>21.9</v>
      </c>
      <c r="Q172" s="15">
        <v>137</v>
      </c>
      <c r="R172" s="15">
        <v>892</v>
      </c>
      <c r="S172" s="15">
        <v>1258</v>
      </c>
      <c r="T172" s="15">
        <v>1226</v>
      </c>
      <c r="U172" s="15">
        <v>6014</v>
      </c>
      <c r="V172" s="15">
        <v>6079</v>
      </c>
      <c r="W172" s="15">
        <v>5821</v>
      </c>
      <c r="X172" s="15">
        <v>3382</v>
      </c>
      <c r="Y172" s="15">
        <v>3382.1</v>
      </c>
      <c r="Z172" s="15">
        <v>2716.34</v>
      </c>
      <c r="AA172" s="15">
        <v>1858.44</v>
      </c>
      <c r="AB172" s="15">
        <v>3986.74</v>
      </c>
      <c r="AC172" s="15">
        <v>37.159999999999997</v>
      </c>
      <c r="AD172" s="15">
        <v>47.69</v>
      </c>
      <c r="AE172" s="15">
        <v>62433.68</v>
      </c>
      <c r="AF172" s="15">
        <v>86.93</v>
      </c>
      <c r="AG172" s="15">
        <v>733.81</v>
      </c>
      <c r="AH172" s="15">
        <v>119.63000000000001</v>
      </c>
      <c r="AI172" s="15">
        <v>99.12</v>
      </c>
      <c r="AJ172" s="2" t="s">
        <v>38</v>
      </c>
      <c r="AK172" s="2">
        <v>5053</v>
      </c>
    </row>
    <row r="173" spans="1:38" s="2" customFormat="1" x14ac:dyDescent="0.25">
      <c r="A173" s="62"/>
      <c r="B173" s="51" t="s">
        <v>211</v>
      </c>
      <c r="C173" s="15">
        <v>62</v>
      </c>
      <c r="D173" s="15">
        <v>60.63</v>
      </c>
      <c r="E173" s="15">
        <v>99.21</v>
      </c>
      <c r="F173" s="15">
        <v>119.24</v>
      </c>
      <c r="G173" s="15">
        <v>209.14</v>
      </c>
      <c r="H173" s="15">
        <v>186.62</v>
      </c>
      <c r="I173" s="15">
        <v>240</v>
      </c>
      <c r="J173" s="15">
        <v>239.57</v>
      </c>
      <c r="K173" s="15">
        <v>152.55000000000001</v>
      </c>
      <c r="L173" s="15">
        <v>117.3</v>
      </c>
      <c r="M173" s="15">
        <v>119.51</v>
      </c>
      <c r="N173" s="15">
        <v>98.15</v>
      </c>
      <c r="O173" s="15">
        <v>156.11000000000001</v>
      </c>
      <c r="P173" s="15">
        <v>319.57</v>
      </c>
      <c r="Q173" s="15">
        <v>350</v>
      </c>
      <c r="R173" s="15">
        <v>440</v>
      </c>
      <c r="S173" s="15">
        <v>435</v>
      </c>
      <c r="T173" s="15">
        <v>396</v>
      </c>
      <c r="U173" s="15">
        <v>427</v>
      </c>
      <c r="V173" s="15">
        <v>307</v>
      </c>
      <c r="W173" s="15">
        <v>275</v>
      </c>
      <c r="X173" s="15">
        <v>423</v>
      </c>
      <c r="Y173" s="15">
        <v>422.88</v>
      </c>
      <c r="Z173" s="15">
        <v>339.78999999999996</v>
      </c>
      <c r="AA173" s="15">
        <v>736.38</v>
      </c>
      <c r="AB173" s="15">
        <v>310.39999999999998</v>
      </c>
      <c r="AC173" s="15">
        <v>443.71000000000004</v>
      </c>
      <c r="AD173" s="15">
        <v>198.55</v>
      </c>
      <c r="AE173" s="15">
        <v>205.14</v>
      </c>
      <c r="AF173" s="15">
        <v>271.37</v>
      </c>
      <c r="AG173" s="15">
        <v>156.26000000000002</v>
      </c>
      <c r="AH173" s="15">
        <v>129.12</v>
      </c>
      <c r="AI173" s="15">
        <v>149.01999999999998</v>
      </c>
      <c r="AJ173" s="2" t="s">
        <v>38</v>
      </c>
      <c r="AK173" s="2" t="s">
        <v>212</v>
      </c>
    </row>
    <row r="174" spans="1:38" s="2" customFormat="1" x14ac:dyDescent="0.25">
      <c r="A174" s="62"/>
      <c r="B174" s="51" t="s">
        <v>45</v>
      </c>
      <c r="C174" s="15">
        <v>36</v>
      </c>
      <c r="D174" s="15">
        <v>24.73</v>
      </c>
      <c r="E174" s="15">
        <v>25.8</v>
      </c>
      <c r="F174" s="15">
        <v>32.9</v>
      </c>
      <c r="G174" s="15">
        <v>33.97</v>
      </c>
      <c r="H174" s="15">
        <v>43.01</v>
      </c>
      <c r="I174" s="15">
        <v>148</v>
      </c>
      <c r="J174" s="15">
        <v>148.46</v>
      </c>
      <c r="K174" s="15">
        <v>83.11</v>
      </c>
      <c r="L174" s="15">
        <v>90.47</v>
      </c>
      <c r="M174" s="15">
        <v>73.06</v>
      </c>
      <c r="N174" s="15">
        <v>77.430000000000007</v>
      </c>
      <c r="O174" s="15">
        <v>201.3</v>
      </c>
      <c r="P174" s="15">
        <v>310.41000000000003</v>
      </c>
      <c r="Q174" s="15">
        <v>654</v>
      </c>
      <c r="R174" s="15">
        <v>378</v>
      </c>
      <c r="S174" s="15">
        <v>707</v>
      </c>
      <c r="T174" s="15">
        <v>309</v>
      </c>
      <c r="U174" s="15">
        <v>2471</v>
      </c>
      <c r="V174" s="15">
        <v>1197</v>
      </c>
      <c r="W174" s="15">
        <v>1415</v>
      </c>
      <c r="X174" s="15">
        <v>3312</v>
      </c>
      <c r="Y174" s="15">
        <f t="shared" ref="Y174:AI174" si="35">Y170-SUM(Y171:Y173)</f>
        <v>3647.3700000000099</v>
      </c>
      <c r="Z174" s="15">
        <f t="shared" si="35"/>
        <v>3548.4500000000044</v>
      </c>
      <c r="AA174" s="15">
        <f t="shared" si="35"/>
        <v>4595.6100000000151</v>
      </c>
      <c r="AB174" s="15">
        <f t="shared" si="35"/>
        <v>2638.3799999999901</v>
      </c>
      <c r="AC174" s="15">
        <f t="shared" si="35"/>
        <v>5312.7200000000012</v>
      </c>
      <c r="AD174" s="15">
        <f t="shared" si="35"/>
        <v>4966.7699999999895</v>
      </c>
      <c r="AE174" s="15">
        <f t="shared" si="35"/>
        <v>4456.5500000000175</v>
      </c>
      <c r="AF174" s="15">
        <f t="shared" si="35"/>
        <v>56229.929999999993</v>
      </c>
      <c r="AG174" s="15">
        <f t="shared" si="35"/>
        <v>61845.700000000012</v>
      </c>
      <c r="AH174" s="15">
        <f t="shared" si="35"/>
        <v>75967.030000000115</v>
      </c>
      <c r="AI174" s="15">
        <f t="shared" si="35"/>
        <v>51648.550000000105</v>
      </c>
    </row>
    <row r="175" spans="1:38" s="2" customFormat="1" x14ac:dyDescent="0.25">
      <c r="A175" s="50">
        <v>9</v>
      </c>
      <c r="B175" s="51" t="s">
        <v>125</v>
      </c>
      <c r="C175" s="15">
        <v>223</v>
      </c>
      <c r="D175" s="15">
        <v>196.88</v>
      </c>
      <c r="E175" s="15">
        <v>234.46</v>
      </c>
      <c r="F175" s="15">
        <v>204.54</v>
      </c>
      <c r="G175" s="15">
        <v>214.13</v>
      </c>
      <c r="H175" s="15">
        <v>263.31</v>
      </c>
      <c r="I175" s="15">
        <v>286</v>
      </c>
      <c r="J175" s="15">
        <v>286.08</v>
      </c>
      <c r="K175" s="15">
        <v>341.05</v>
      </c>
      <c r="L175" s="15">
        <v>237.58</v>
      </c>
      <c r="M175" s="15">
        <v>304.13</v>
      </c>
      <c r="N175" s="15">
        <v>282.89</v>
      </c>
      <c r="O175" s="15">
        <v>312.87</v>
      </c>
      <c r="P175" s="15">
        <v>439.75</v>
      </c>
      <c r="Q175" s="15">
        <v>699</v>
      </c>
      <c r="R175" s="15">
        <v>771</v>
      </c>
      <c r="S175" s="15">
        <v>2577</v>
      </c>
      <c r="T175" s="15">
        <v>1116</v>
      </c>
      <c r="U175" s="15">
        <v>1270</v>
      </c>
      <c r="V175" s="15">
        <v>1431</v>
      </c>
      <c r="W175" s="15">
        <v>1076</v>
      </c>
      <c r="X175" s="15">
        <v>1001</v>
      </c>
      <c r="Y175" s="15">
        <v>983.73</v>
      </c>
      <c r="Z175" s="15">
        <v>1501.2300000000002</v>
      </c>
      <c r="AA175" s="15">
        <v>1711.46</v>
      </c>
      <c r="AB175" s="15">
        <v>1321.51</v>
      </c>
      <c r="AC175" s="15">
        <v>1387.7599999999998</v>
      </c>
      <c r="AD175" s="15">
        <v>1707.35</v>
      </c>
      <c r="AE175" s="15">
        <v>2815.55</v>
      </c>
      <c r="AF175" s="15">
        <v>4079.81</v>
      </c>
      <c r="AG175" s="15">
        <v>3894.8499999999995</v>
      </c>
      <c r="AH175" s="15">
        <v>4056.91</v>
      </c>
      <c r="AI175" s="15">
        <v>4811.42</v>
      </c>
      <c r="AK175" s="2">
        <v>4059</v>
      </c>
    </row>
    <row r="176" spans="1:38" s="2" customFormat="1" x14ac:dyDescent="0.25">
      <c r="A176" s="63" t="s">
        <v>137</v>
      </c>
      <c r="B176" s="46" t="s">
        <v>213</v>
      </c>
      <c r="C176" s="11">
        <v>13940</v>
      </c>
      <c r="D176" s="11">
        <v>17810.28</v>
      </c>
      <c r="E176" s="11">
        <v>20338.830000000002</v>
      </c>
      <c r="F176" s="11">
        <v>10142.56</v>
      </c>
      <c r="G176" s="11">
        <v>9616.1200000000008</v>
      </c>
      <c r="H176" s="11">
        <v>14807.76</v>
      </c>
      <c r="I176" s="11">
        <v>9662</v>
      </c>
      <c r="J176" s="11">
        <v>9662.09</v>
      </c>
      <c r="K176" s="11">
        <v>14667.09</v>
      </c>
      <c r="L176" s="11">
        <v>-2978.69</v>
      </c>
      <c r="M176" s="11">
        <v>-38497.01</v>
      </c>
      <c r="N176" s="11">
        <v>-33494.080000000002</v>
      </c>
      <c r="O176" s="11">
        <v>691.4</v>
      </c>
      <c r="P176" s="11">
        <v>-8672.2199999999993</v>
      </c>
      <c r="Q176" s="11">
        <v>6748</v>
      </c>
      <c r="R176" s="11">
        <v>7034</v>
      </c>
      <c r="S176" s="11">
        <v>11166</v>
      </c>
      <c r="T176" s="11">
        <v>1577</v>
      </c>
      <c r="U176" s="11">
        <v>5440</v>
      </c>
      <c r="V176" s="11">
        <v>6451</v>
      </c>
      <c r="W176" s="11">
        <v>15375</v>
      </c>
      <c r="X176" s="11">
        <v>5402</v>
      </c>
      <c r="Y176" s="11">
        <f t="shared" ref="Y176:AI176" si="36">Y187</f>
        <v>9321.8200000000052</v>
      </c>
      <c r="Z176" s="11">
        <f t="shared" si="36"/>
        <v>5051.8499999999985</v>
      </c>
      <c r="AA176" s="11">
        <f t="shared" si="36"/>
        <v>2509.1700000000055</v>
      </c>
      <c r="AB176" s="11">
        <f t="shared" si="36"/>
        <v>3613.4300000000003</v>
      </c>
      <c r="AC176" s="11">
        <f t="shared" si="36"/>
        <v>2693.2599999999984</v>
      </c>
      <c r="AD176" s="11">
        <f t="shared" si="36"/>
        <v>3621.6900000000005</v>
      </c>
      <c r="AE176" s="11">
        <f t="shared" si="36"/>
        <v>7167.9200000000019</v>
      </c>
      <c r="AF176" s="11">
        <f t="shared" si="36"/>
        <v>6128.8899999999994</v>
      </c>
      <c r="AG176" s="11">
        <f t="shared" si="36"/>
        <v>-72425.89</v>
      </c>
      <c r="AH176" s="11">
        <f t="shared" si="36"/>
        <v>-118109.18000000001</v>
      </c>
      <c r="AI176" s="11">
        <f t="shared" si="36"/>
        <v>-60229.080000000031</v>
      </c>
    </row>
    <row r="177" spans="1:43" s="2" customFormat="1" x14ac:dyDescent="0.25">
      <c r="A177" s="50">
        <v>1</v>
      </c>
      <c r="B177" s="51" t="s">
        <v>214</v>
      </c>
      <c r="C177" s="15">
        <v>9869</v>
      </c>
      <c r="D177" s="15">
        <v>14837.13</v>
      </c>
      <c r="E177" s="15">
        <v>17571.37</v>
      </c>
      <c r="F177" s="15">
        <v>7603.54</v>
      </c>
      <c r="G177" s="15">
        <v>6459.36</v>
      </c>
      <c r="H177" s="15">
        <v>11671.33</v>
      </c>
      <c r="I177" s="15">
        <v>8798</v>
      </c>
      <c r="J177" s="15">
        <v>8798.4699999999993</v>
      </c>
      <c r="K177" s="15">
        <v>10526.23</v>
      </c>
      <c r="L177" s="15">
        <v>-2072.2399999999998</v>
      </c>
      <c r="M177" s="15">
        <v>-35729.629999999997</v>
      </c>
      <c r="N177" s="15">
        <v>-34931.53</v>
      </c>
      <c r="O177" s="15">
        <v>-3144.64</v>
      </c>
      <c r="P177" s="15">
        <v>-10368.26</v>
      </c>
      <c r="Q177" s="15">
        <v>4404</v>
      </c>
      <c r="R177" s="15">
        <v>2593</v>
      </c>
      <c r="S177" s="15">
        <v>971</v>
      </c>
      <c r="T177" s="15">
        <v>-667</v>
      </c>
      <c r="U177" s="15">
        <v>4548</v>
      </c>
      <c r="V177" s="15">
        <v>971</v>
      </c>
      <c r="W177" s="15">
        <v>1354</v>
      </c>
      <c r="X177" s="15">
        <v>1063</v>
      </c>
      <c r="Y177" s="15">
        <f>Y178-Y181</f>
        <v>1063.17</v>
      </c>
      <c r="Z177" s="15">
        <f t="shared" ref="Z177:AI177" si="37">Z178-Z181</f>
        <v>5262.8799999999992</v>
      </c>
      <c r="AA177" s="15">
        <f t="shared" si="37"/>
        <v>-9436.6699999999983</v>
      </c>
      <c r="AB177" s="15">
        <f t="shared" si="37"/>
        <v>-4831.8100000000013</v>
      </c>
      <c r="AC177" s="15">
        <f t="shared" si="37"/>
        <v>-11323.91</v>
      </c>
      <c r="AD177" s="15">
        <f t="shared" si="37"/>
        <v>3446.8100000000104</v>
      </c>
      <c r="AE177" s="15">
        <f t="shared" si="37"/>
        <v>4966.7500000000109</v>
      </c>
      <c r="AF177" s="15">
        <f t="shared" si="37"/>
        <v>72674.27</v>
      </c>
      <c r="AG177" s="15">
        <f t="shared" si="37"/>
        <v>23800.850000000006</v>
      </c>
      <c r="AH177" s="15">
        <f t="shared" si="37"/>
        <v>-4451.1699999999837</v>
      </c>
      <c r="AI177" s="15">
        <f t="shared" si="37"/>
        <v>81749.400000000009</v>
      </c>
      <c r="AJ177" s="85"/>
    </row>
    <row r="178" spans="1:43" s="2" customFormat="1" x14ac:dyDescent="0.25">
      <c r="A178" s="62"/>
      <c r="B178" s="51" t="s">
        <v>215</v>
      </c>
      <c r="C178" s="15">
        <v>14522</v>
      </c>
      <c r="D178" s="15">
        <v>19626.57</v>
      </c>
      <c r="E178" s="15">
        <v>24030.46</v>
      </c>
      <c r="F178" s="15">
        <v>14728.53</v>
      </c>
      <c r="G178" s="15">
        <v>15934.61</v>
      </c>
      <c r="H178" s="15">
        <v>21461.88</v>
      </c>
      <c r="I178" s="15">
        <v>20490</v>
      </c>
      <c r="J178" s="15">
        <v>20489.96</v>
      </c>
      <c r="K178" s="15">
        <v>24528.42</v>
      </c>
      <c r="L178" s="15">
        <v>28230.69</v>
      </c>
      <c r="M178" s="15">
        <v>25448.89</v>
      </c>
      <c r="N178" s="15">
        <v>24805.7</v>
      </c>
      <c r="O178" s="15">
        <v>5654.08</v>
      </c>
      <c r="P178" s="15">
        <v>4969.83</v>
      </c>
      <c r="Q178" s="15">
        <v>7115</v>
      </c>
      <c r="R178" s="15">
        <v>7907</v>
      </c>
      <c r="S178" s="15">
        <v>10299</v>
      </c>
      <c r="T178" s="15">
        <v>10088</v>
      </c>
      <c r="U178" s="15">
        <v>14059</v>
      </c>
      <c r="V178" s="15">
        <v>11090</v>
      </c>
      <c r="W178" s="15">
        <v>12012</v>
      </c>
      <c r="X178" s="15">
        <v>12576</v>
      </c>
      <c r="Y178" s="15">
        <v>12576.1</v>
      </c>
      <c r="Z178" s="15">
        <v>17840.59</v>
      </c>
      <c r="AA178" s="15">
        <v>3687.4400000000005</v>
      </c>
      <c r="AB178" s="15">
        <v>9606.9599999999991</v>
      </c>
      <c r="AC178" s="15">
        <v>4298.9799999999996</v>
      </c>
      <c r="AD178" s="15">
        <v>19553.80000000001</v>
      </c>
      <c r="AE178" s="15">
        <v>22535.420000000013</v>
      </c>
      <c r="AF178" s="15">
        <v>92706.53</v>
      </c>
      <c r="AG178" s="15">
        <v>122872.53</v>
      </c>
      <c r="AH178" s="15">
        <v>139658.01</v>
      </c>
      <c r="AI178" s="15">
        <v>170978.48</v>
      </c>
      <c r="AJ178" s="85"/>
      <c r="AK178" s="2" t="s">
        <v>216</v>
      </c>
    </row>
    <row r="179" spans="1:43" s="2" customFormat="1" x14ac:dyDescent="0.25">
      <c r="A179" s="62"/>
      <c r="B179" s="66" t="s">
        <v>217</v>
      </c>
      <c r="C179" s="15">
        <v>13865</v>
      </c>
      <c r="D179" s="15">
        <v>19295.52</v>
      </c>
      <c r="E179" s="15">
        <v>23049.52</v>
      </c>
      <c r="F179" s="15">
        <v>13747.59</v>
      </c>
      <c r="G179" s="15">
        <v>13592.61</v>
      </c>
      <c r="H179" s="15">
        <v>19303.88</v>
      </c>
      <c r="I179" s="15">
        <v>17348</v>
      </c>
      <c r="J179" s="15">
        <v>17347.93</v>
      </c>
      <c r="K179" s="15">
        <v>20552.77</v>
      </c>
      <c r="L179" s="15">
        <v>24131.61</v>
      </c>
      <c r="M179" s="15">
        <v>23377.69</v>
      </c>
      <c r="N179" s="15">
        <v>23118.5</v>
      </c>
      <c r="O179" s="15">
        <v>5004.08</v>
      </c>
      <c r="P179" s="15">
        <v>4969.83</v>
      </c>
      <c r="Q179" s="15">
        <v>7115</v>
      </c>
      <c r="R179" s="15">
        <v>7907</v>
      </c>
      <c r="S179" s="15">
        <v>10299</v>
      </c>
      <c r="T179" s="15">
        <v>10088</v>
      </c>
      <c r="U179" s="15">
        <v>14059</v>
      </c>
      <c r="V179" s="15">
        <v>11090</v>
      </c>
      <c r="W179" s="15">
        <v>12012</v>
      </c>
      <c r="X179" s="15">
        <v>12576</v>
      </c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85"/>
    </row>
    <row r="180" spans="1:43" s="2" customFormat="1" x14ac:dyDescent="0.25">
      <c r="A180" s="62"/>
      <c r="B180" s="66" t="s">
        <v>218</v>
      </c>
      <c r="C180" s="15">
        <v>657</v>
      </c>
      <c r="D180" s="15">
        <v>331.05</v>
      </c>
      <c r="E180" s="15">
        <v>980.94</v>
      </c>
      <c r="F180" s="15">
        <v>980.94</v>
      </c>
      <c r="G180" s="15">
        <v>2342</v>
      </c>
      <c r="H180" s="15">
        <v>2158</v>
      </c>
      <c r="I180" s="15">
        <v>3142</v>
      </c>
      <c r="J180" s="15">
        <v>3142.03</v>
      </c>
      <c r="K180" s="15">
        <v>3975.65</v>
      </c>
      <c r="L180" s="15">
        <v>4099.08</v>
      </c>
      <c r="M180" s="15">
        <v>2071.1999999999998</v>
      </c>
      <c r="N180" s="15">
        <v>1687.2</v>
      </c>
      <c r="O180" s="15">
        <v>650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85"/>
    </row>
    <row r="181" spans="1:43" s="2" customFormat="1" x14ac:dyDescent="0.25">
      <c r="A181" s="62"/>
      <c r="B181" s="51" t="s">
        <v>219</v>
      </c>
      <c r="C181" s="15">
        <v>4653</v>
      </c>
      <c r="D181" s="15">
        <v>4789.4399999999996</v>
      </c>
      <c r="E181" s="15">
        <v>6459.09</v>
      </c>
      <c r="F181" s="15">
        <v>7124.99</v>
      </c>
      <c r="G181" s="15">
        <v>9475.25</v>
      </c>
      <c r="H181" s="15">
        <v>9790.5499999999993</v>
      </c>
      <c r="I181" s="15">
        <v>11691</v>
      </c>
      <c r="J181" s="15">
        <v>11691.49</v>
      </c>
      <c r="K181" s="15">
        <v>14002.19</v>
      </c>
      <c r="L181" s="15">
        <v>30302.93</v>
      </c>
      <c r="M181" s="15">
        <v>61178.52</v>
      </c>
      <c r="N181" s="15">
        <v>59737.23</v>
      </c>
      <c r="O181" s="15">
        <v>8798.7199999999993</v>
      </c>
      <c r="P181" s="15">
        <v>15338.09</v>
      </c>
      <c r="Q181" s="15">
        <v>2711</v>
      </c>
      <c r="R181" s="15">
        <v>5314</v>
      </c>
      <c r="S181" s="15">
        <v>9327</v>
      </c>
      <c r="T181" s="15">
        <v>10754</v>
      </c>
      <c r="U181" s="15">
        <v>9511</v>
      </c>
      <c r="V181" s="15">
        <v>10119</v>
      </c>
      <c r="W181" s="15">
        <v>10658</v>
      </c>
      <c r="X181" s="15">
        <v>11513</v>
      </c>
      <c r="Y181" s="15">
        <v>11512.93</v>
      </c>
      <c r="Z181" s="15">
        <v>12577.710000000001</v>
      </c>
      <c r="AA181" s="15">
        <v>13124.109999999999</v>
      </c>
      <c r="AB181" s="15">
        <v>14438.77</v>
      </c>
      <c r="AC181" s="15">
        <v>15622.89</v>
      </c>
      <c r="AD181" s="15">
        <v>16106.99</v>
      </c>
      <c r="AE181" s="15">
        <v>17568.670000000002</v>
      </c>
      <c r="AF181" s="15">
        <v>20032.259999999998</v>
      </c>
      <c r="AG181" s="15">
        <v>99071.679999999993</v>
      </c>
      <c r="AH181" s="15">
        <v>144109.18</v>
      </c>
      <c r="AI181" s="15">
        <v>89229.08</v>
      </c>
      <c r="AJ181" s="85"/>
      <c r="AK181" s="2" t="s">
        <v>220</v>
      </c>
      <c r="AL181" s="2" t="s">
        <v>221</v>
      </c>
    </row>
    <row r="182" spans="1:43" s="2" customFormat="1" x14ac:dyDescent="0.25">
      <c r="A182" s="50">
        <v>2</v>
      </c>
      <c r="B182" s="51" t="s">
        <v>222</v>
      </c>
      <c r="C182" s="15">
        <v>4071</v>
      </c>
      <c r="D182" s="15">
        <v>2973.15</v>
      </c>
      <c r="E182" s="15">
        <v>2767.46</v>
      </c>
      <c r="F182" s="15">
        <v>2539.02</v>
      </c>
      <c r="G182" s="15">
        <v>3156.76</v>
      </c>
      <c r="H182" s="15">
        <v>3136.43</v>
      </c>
      <c r="I182" s="15">
        <v>864</v>
      </c>
      <c r="J182" s="15">
        <v>863.62</v>
      </c>
      <c r="K182" s="15">
        <v>4140.8599999999997</v>
      </c>
      <c r="L182" s="15">
        <v>-906.45</v>
      </c>
      <c r="M182" s="15">
        <v>-2767.38</v>
      </c>
      <c r="N182" s="15">
        <v>1437.45</v>
      </c>
      <c r="O182" s="15">
        <v>3836.04</v>
      </c>
      <c r="P182" s="15">
        <v>1696.04</v>
      </c>
      <c r="Q182" s="15">
        <v>2343</v>
      </c>
      <c r="R182" s="15">
        <v>4441</v>
      </c>
      <c r="S182" s="15">
        <v>10194</v>
      </c>
      <c r="T182" s="15">
        <v>2244</v>
      </c>
      <c r="U182" s="15">
        <v>891</v>
      </c>
      <c r="V182" s="15">
        <v>5480</v>
      </c>
      <c r="W182" s="15">
        <v>14021</v>
      </c>
      <c r="X182" s="15">
        <v>4339</v>
      </c>
      <c r="Y182" s="15">
        <f>Y183-Y186</f>
        <v>8258.6500000000051</v>
      </c>
      <c r="Z182" s="15">
        <f t="shared" ref="Z182:AI182" si="38">Z183-Z186</f>
        <v>-211.03000000000065</v>
      </c>
      <c r="AA182" s="15">
        <f t="shared" si="38"/>
        <v>11945.840000000004</v>
      </c>
      <c r="AB182" s="15">
        <f t="shared" si="38"/>
        <v>8445.2400000000016</v>
      </c>
      <c r="AC182" s="15">
        <f t="shared" si="38"/>
        <v>14017.169999999998</v>
      </c>
      <c r="AD182" s="15">
        <f t="shared" si="38"/>
        <v>174.8799999999901</v>
      </c>
      <c r="AE182" s="15">
        <f t="shared" si="38"/>
        <v>2201.169999999991</v>
      </c>
      <c r="AF182" s="15">
        <f t="shared" si="38"/>
        <v>-66545.38</v>
      </c>
      <c r="AG182" s="15">
        <f t="shared" si="38"/>
        <v>-96226.74</v>
      </c>
      <c r="AH182" s="15">
        <f t="shared" si="38"/>
        <v>-113658.01000000002</v>
      </c>
      <c r="AI182" s="15">
        <f t="shared" si="38"/>
        <v>-141978.48000000004</v>
      </c>
      <c r="AJ182" s="85"/>
    </row>
    <row r="183" spans="1:43" s="2" customFormat="1" x14ac:dyDescent="0.25">
      <c r="A183" s="62"/>
      <c r="B183" s="51" t="s">
        <v>215</v>
      </c>
      <c r="C183" s="15">
        <v>6187</v>
      </c>
      <c r="D183" s="15">
        <v>5183.0600000000004</v>
      </c>
      <c r="E183" s="15">
        <v>5004.8500000000004</v>
      </c>
      <c r="F183" s="15">
        <v>5010.32</v>
      </c>
      <c r="G183" s="15">
        <v>6870.92</v>
      </c>
      <c r="H183" s="15">
        <v>5897.38</v>
      </c>
      <c r="I183" s="15">
        <v>5971</v>
      </c>
      <c r="J183" s="15">
        <v>5971.38</v>
      </c>
      <c r="K183" s="15">
        <v>10872.04</v>
      </c>
      <c r="L183" s="15">
        <v>7535.82</v>
      </c>
      <c r="M183" s="15">
        <v>5881.51</v>
      </c>
      <c r="N183" s="15">
        <v>5939.76</v>
      </c>
      <c r="O183" s="15">
        <v>6838.68</v>
      </c>
      <c r="P183" s="15">
        <v>5049.1499999999996</v>
      </c>
      <c r="Q183" s="15">
        <v>7471</v>
      </c>
      <c r="R183" s="15">
        <v>8209</v>
      </c>
      <c r="S183" s="15">
        <v>14819</v>
      </c>
      <c r="T183" s="15">
        <v>18307</v>
      </c>
      <c r="U183" s="15">
        <v>8004</v>
      </c>
      <c r="V183" s="15">
        <v>9910</v>
      </c>
      <c r="W183" s="15">
        <v>19910</v>
      </c>
      <c r="X183" s="15">
        <v>14696</v>
      </c>
      <c r="Y183" s="15">
        <f t="shared" ref="Y183:AI183" si="39">Y188-Y178</f>
        <v>17780.770000000004</v>
      </c>
      <c r="Z183" s="15">
        <f t="shared" si="39"/>
        <v>10552.8</v>
      </c>
      <c r="AA183" s="15">
        <f t="shared" si="39"/>
        <v>53827.61</v>
      </c>
      <c r="AB183" s="15">
        <f t="shared" si="39"/>
        <v>6211.2100000000009</v>
      </c>
      <c r="AC183" s="15">
        <f t="shared" si="39"/>
        <v>-1274.6899999999996</v>
      </c>
      <c r="AD183" s="15">
        <f t="shared" si="39"/>
        <v>-5737.6300000000101</v>
      </c>
      <c r="AE183" s="15">
        <f t="shared" si="39"/>
        <v>-15155.990000000013</v>
      </c>
      <c r="AF183" s="15">
        <f t="shared" si="39"/>
        <v>-76466.14</v>
      </c>
      <c r="AG183" s="15">
        <f t="shared" si="39"/>
        <v>-104970.59</v>
      </c>
      <c r="AH183" s="15">
        <f t="shared" si="39"/>
        <v>-83913.180000000008</v>
      </c>
      <c r="AI183" s="15">
        <f t="shared" si="39"/>
        <v>-113457.55000000002</v>
      </c>
      <c r="AJ183" s="85"/>
    </row>
    <row r="184" spans="1:43" s="2" customFormat="1" x14ac:dyDescent="0.25">
      <c r="A184" s="62"/>
      <c r="B184" s="66" t="s">
        <v>217</v>
      </c>
      <c r="C184" s="15">
        <v>4418</v>
      </c>
      <c r="D184" s="15">
        <v>5044.74</v>
      </c>
      <c r="E184" s="15">
        <v>4920.09</v>
      </c>
      <c r="F184" s="15">
        <v>4716.58</v>
      </c>
      <c r="G184" s="15">
        <v>5306.57</v>
      </c>
      <c r="H184" s="15">
        <v>5212.72</v>
      </c>
      <c r="I184" s="15">
        <v>5229</v>
      </c>
      <c r="J184" s="15">
        <v>5228.72</v>
      </c>
      <c r="K184" s="15">
        <v>10204.209999999999</v>
      </c>
      <c r="L184" s="15">
        <v>6624.31</v>
      </c>
      <c r="M184" s="15">
        <v>5338.32</v>
      </c>
      <c r="N184" s="15">
        <v>5459.83</v>
      </c>
      <c r="O184" s="15">
        <v>6647.2</v>
      </c>
      <c r="P184" s="15">
        <v>5131.26</v>
      </c>
      <c r="Q184" s="15">
        <v>6738</v>
      </c>
      <c r="R184" s="15">
        <v>8015</v>
      </c>
      <c r="S184" s="15">
        <v>14529</v>
      </c>
      <c r="T184" s="15">
        <v>17451</v>
      </c>
      <c r="U184" s="15">
        <v>6331</v>
      </c>
      <c r="V184" s="15">
        <v>8436</v>
      </c>
      <c r="W184" s="15">
        <v>17921</v>
      </c>
      <c r="X184" s="15">
        <v>11573</v>
      </c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85"/>
    </row>
    <row r="185" spans="1:43" s="2" customFormat="1" x14ac:dyDescent="0.25">
      <c r="A185" s="62"/>
      <c r="B185" s="66" t="s">
        <v>218</v>
      </c>
      <c r="C185" s="15">
        <v>1768</v>
      </c>
      <c r="D185" s="15">
        <v>138.32</v>
      </c>
      <c r="E185" s="15">
        <v>84.76</v>
      </c>
      <c r="F185" s="15">
        <v>293.74</v>
      </c>
      <c r="G185" s="15">
        <v>1564.35</v>
      </c>
      <c r="H185" s="15">
        <v>684.66</v>
      </c>
      <c r="I185" s="15">
        <v>743</v>
      </c>
      <c r="J185" s="15">
        <v>742.66</v>
      </c>
      <c r="K185" s="15">
        <v>667.83</v>
      </c>
      <c r="L185" s="15">
        <v>911.51</v>
      </c>
      <c r="M185" s="15">
        <v>543.19000000000005</v>
      </c>
      <c r="N185" s="15">
        <v>479.93</v>
      </c>
      <c r="O185" s="15">
        <v>191.48</v>
      </c>
      <c r="P185" s="15">
        <v>-82.11</v>
      </c>
      <c r="Q185" s="15">
        <v>733</v>
      </c>
      <c r="R185" s="15">
        <v>194</v>
      </c>
      <c r="S185" s="15">
        <v>290</v>
      </c>
      <c r="T185" s="15">
        <v>856</v>
      </c>
      <c r="U185" s="15">
        <v>1674</v>
      </c>
      <c r="V185" s="15">
        <v>1474</v>
      </c>
      <c r="W185" s="15">
        <v>1989</v>
      </c>
      <c r="X185" s="15">
        <v>3123</v>
      </c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85"/>
    </row>
    <row r="186" spans="1:43" s="2" customFormat="1" x14ac:dyDescent="0.25">
      <c r="A186" s="62"/>
      <c r="B186" s="51" t="s">
        <v>219</v>
      </c>
      <c r="C186" s="15">
        <v>2116</v>
      </c>
      <c r="D186" s="15">
        <v>2209.91</v>
      </c>
      <c r="E186" s="15">
        <v>2237.39</v>
      </c>
      <c r="F186" s="15">
        <v>2471.3000000000002</v>
      </c>
      <c r="G186" s="15">
        <v>3714.16</v>
      </c>
      <c r="H186" s="15">
        <v>2760.95</v>
      </c>
      <c r="I186" s="15">
        <v>5108</v>
      </c>
      <c r="J186" s="15">
        <v>5107.76</v>
      </c>
      <c r="K186" s="15">
        <v>6731.18</v>
      </c>
      <c r="L186" s="15">
        <v>8442.27</v>
      </c>
      <c r="M186" s="15">
        <v>8648.89</v>
      </c>
      <c r="N186" s="15">
        <v>4502.3100000000004</v>
      </c>
      <c r="O186" s="15">
        <v>3002.64</v>
      </c>
      <c r="P186" s="15">
        <v>3353.11</v>
      </c>
      <c r="Q186" s="15">
        <v>5127</v>
      </c>
      <c r="R186" s="15">
        <v>3768</v>
      </c>
      <c r="S186" s="15">
        <v>4625</v>
      </c>
      <c r="T186" s="15">
        <v>16064</v>
      </c>
      <c r="U186" s="15">
        <v>7113</v>
      </c>
      <c r="V186" s="15">
        <v>4430</v>
      </c>
      <c r="W186" s="15">
        <v>5889</v>
      </c>
      <c r="X186" s="15">
        <v>10357</v>
      </c>
      <c r="Y186" s="15">
        <f t="shared" ref="Y186:AI186" si="40">Y191-Y181</f>
        <v>9522.119999999999</v>
      </c>
      <c r="Z186" s="15">
        <f t="shared" si="40"/>
        <v>10763.83</v>
      </c>
      <c r="AA186" s="15">
        <f t="shared" si="40"/>
        <v>41881.769999999997</v>
      </c>
      <c r="AB186" s="15">
        <f t="shared" si="40"/>
        <v>-2234.0300000000007</v>
      </c>
      <c r="AC186" s="15">
        <f t="shared" si="40"/>
        <v>-15291.859999999999</v>
      </c>
      <c r="AD186" s="15">
        <f t="shared" si="40"/>
        <v>-5912.51</v>
      </c>
      <c r="AE186" s="15">
        <f t="shared" si="40"/>
        <v>-17357.160000000003</v>
      </c>
      <c r="AF186" s="15">
        <f t="shared" si="40"/>
        <v>-9920.7599999999984</v>
      </c>
      <c r="AG186" s="15">
        <f t="shared" si="40"/>
        <v>-8743.8499999999913</v>
      </c>
      <c r="AH186" s="15">
        <f t="shared" si="40"/>
        <v>29744.830000000016</v>
      </c>
      <c r="AI186" s="15">
        <f t="shared" si="40"/>
        <v>28520.930000000008</v>
      </c>
      <c r="AJ186" s="85"/>
    </row>
    <row r="187" spans="1:43" s="2" customFormat="1" x14ac:dyDescent="0.25">
      <c r="A187" s="13">
        <v>3</v>
      </c>
      <c r="B187" s="51" t="s">
        <v>223</v>
      </c>
      <c r="C187" s="15">
        <v>13940</v>
      </c>
      <c r="D187" s="15">
        <v>17810.28</v>
      </c>
      <c r="E187" s="15">
        <v>20338.830000000002</v>
      </c>
      <c r="F187" s="15">
        <v>10142.56</v>
      </c>
      <c r="G187" s="15">
        <v>9616.1200000000008</v>
      </c>
      <c r="H187" s="15">
        <v>14807.76</v>
      </c>
      <c r="I187" s="15">
        <v>9662</v>
      </c>
      <c r="J187" s="15">
        <v>9662.09</v>
      </c>
      <c r="K187" s="15">
        <v>14667.09</v>
      </c>
      <c r="L187" s="15">
        <v>-2978.69</v>
      </c>
      <c r="M187" s="15">
        <v>-38497.01</v>
      </c>
      <c r="N187" s="15">
        <v>-33494.080000000002</v>
      </c>
      <c r="O187" s="15">
        <v>691.4</v>
      </c>
      <c r="P187" s="15">
        <v>-8672.2199999999993</v>
      </c>
      <c r="Q187" s="15">
        <v>6748</v>
      </c>
      <c r="R187" s="15">
        <v>7034</v>
      </c>
      <c r="S187" s="15">
        <v>11166</v>
      </c>
      <c r="T187" s="15">
        <v>1577</v>
      </c>
      <c r="U187" s="15">
        <v>5440</v>
      </c>
      <c r="V187" s="15">
        <v>6451</v>
      </c>
      <c r="W187" s="15">
        <v>15375</v>
      </c>
      <c r="X187" s="15">
        <v>5402</v>
      </c>
      <c r="Y187" s="15">
        <f>Y182+Y177</f>
        <v>9321.8200000000052</v>
      </c>
      <c r="Z187" s="15">
        <f t="shared" ref="Z187:AI187" si="41">Z182+Z177</f>
        <v>5051.8499999999985</v>
      </c>
      <c r="AA187" s="15">
        <f t="shared" si="41"/>
        <v>2509.1700000000055</v>
      </c>
      <c r="AB187" s="15">
        <f t="shared" si="41"/>
        <v>3613.4300000000003</v>
      </c>
      <c r="AC187" s="15">
        <f t="shared" si="41"/>
        <v>2693.2599999999984</v>
      </c>
      <c r="AD187" s="15">
        <f t="shared" si="41"/>
        <v>3621.6900000000005</v>
      </c>
      <c r="AE187" s="15">
        <f t="shared" si="41"/>
        <v>7167.9200000000019</v>
      </c>
      <c r="AF187" s="15">
        <f t="shared" si="41"/>
        <v>6128.8899999999994</v>
      </c>
      <c r="AG187" s="15">
        <f t="shared" si="41"/>
        <v>-72425.89</v>
      </c>
      <c r="AH187" s="15">
        <f t="shared" si="41"/>
        <v>-118109.18000000001</v>
      </c>
      <c r="AI187" s="15">
        <f t="shared" si="41"/>
        <v>-60229.080000000031</v>
      </c>
      <c r="AJ187" s="85"/>
      <c r="AN187" s="85"/>
      <c r="AO187" s="85"/>
      <c r="AP187" s="85"/>
      <c r="AQ187" s="85"/>
    </row>
    <row r="188" spans="1:43" s="2" customFormat="1" x14ac:dyDescent="0.25">
      <c r="A188" s="62"/>
      <c r="B188" s="51" t="s">
        <v>215</v>
      </c>
      <c r="C188" s="15">
        <v>20708</v>
      </c>
      <c r="D188" s="15">
        <v>24809.63</v>
      </c>
      <c r="E188" s="15">
        <v>29035.31</v>
      </c>
      <c r="F188" s="15">
        <v>19738.849999999999</v>
      </c>
      <c r="G188" s="15">
        <v>22805.53</v>
      </c>
      <c r="H188" s="15">
        <v>27359.26</v>
      </c>
      <c r="I188" s="15">
        <v>26461</v>
      </c>
      <c r="J188" s="15">
        <v>26461.34</v>
      </c>
      <c r="K188" s="15">
        <v>35400.46</v>
      </c>
      <c r="L188" s="15">
        <v>35766.51</v>
      </c>
      <c r="M188" s="15">
        <v>31330.400000000001</v>
      </c>
      <c r="N188" s="15">
        <v>30745.46</v>
      </c>
      <c r="O188" s="15">
        <v>12492.76</v>
      </c>
      <c r="P188" s="15">
        <v>10018.98</v>
      </c>
      <c r="Q188" s="15">
        <v>14586</v>
      </c>
      <c r="R188" s="15">
        <v>16116</v>
      </c>
      <c r="S188" s="15">
        <v>25118</v>
      </c>
      <c r="T188" s="15">
        <v>28395</v>
      </c>
      <c r="U188" s="15">
        <v>22063</v>
      </c>
      <c r="V188" s="15">
        <v>21000</v>
      </c>
      <c r="W188" s="15">
        <v>31922</v>
      </c>
      <c r="X188" s="15">
        <v>27272</v>
      </c>
      <c r="Y188" s="15">
        <v>30356.870000000003</v>
      </c>
      <c r="Z188" s="15">
        <v>28393.39</v>
      </c>
      <c r="AA188" s="15">
        <v>57515.05</v>
      </c>
      <c r="AB188" s="15">
        <v>15818.17</v>
      </c>
      <c r="AC188" s="15">
        <v>3024.29</v>
      </c>
      <c r="AD188" s="15">
        <v>13816.17</v>
      </c>
      <c r="AE188" s="15">
        <v>7379.4299999999994</v>
      </c>
      <c r="AF188" s="15">
        <v>16240.39</v>
      </c>
      <c r="AG188" s="15">
        <v>17901.939999999999</v>
      </c>
      <c r="AH188" s="15">
        <v>55744.83</v>
      </c>
      <c r="AI188" s="15">
        <v>57520.93</v>
      </c>
      <c r="AJ188" s="85"/>
      <c r="AK188" s="2" t="s">
        <v>224</v>
      </c>
      <c r="AN188" s="85"/>
      <c r="AO188" s="85"/>
      <c r="AP188" s="85"/>
      <c r="AQ188" s="85"/>
    </row>
    <row r="189" spans="1:43" s="2" customFormat="1" x14ac:dyDescent="0.25">
      <c r="A189" s="62"/>
      <c r="B189" s="66" t="s">
        <v>217</v>
      </c>
      <c r="C189" s="15">
        <v>18283</v>
      </c>
      <c r="D189" s="15">
        <v>24340.26</v>
      </c>
      <c r="E189" s="15">
        <v>27969.61</v>
      </c>
      <c r="F189" s="15">
        <v>18464.169999999998</v>
      </c>
      <c r="G189" s="15">
        <v>18899.18</v>
      </c>
      <c r="H189" s="15">
        <v>24516.6</v>
      </c>
      <c r="I189" s="15">
        <v>22577</v>
      </c>
      <c r="J189" s="15">
        <v>22576.65</v>
      </c>
      <c r="K189" s="15">
        <v>30756.98</v>
      </c>
      <c r="L189" s="15">
        <v>30755.919999999998</v>
      </c>
      <c r="M189" s="15">
        <v>28716.01</v>
      </c>
      <c r="N189" s="15">
        <v>28578.33</v>
      </c>
      <c r="O189" s="15">
        <v>11651.28</v>
      </c>
      <c r="P189" s="15">
        <v>10101.09</v>
      </c>
      <c r="Q189" s="15">
        <v>13853</v>
      </c>
      <c r="R189" s="15">
        <v>15922</v>
      </c>
      <c r="S189" s="15">
        <v>24828</v>
      </c>
      <c r="T189" s="15">
        <v>27539</v>
      </c>
      <c r="U189" s="15">
        <v>20390</v>
      </c>
      <c r="V189" s="15">
        <v>19526</v>
      </c>
      <c r="W189" s="15">
        <v>29933</v>
      </c>
      <c r="X189" s="15">
        <v>24149</v>
      </c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85"/>
      <c r="AN189" s="85"/>
      <c r="AO189" s="85"/>
      <c r="AP189" s="85"/>
      <c r="AQ189" s="85"/>
    </row>
    <row r="190" spans="1:43" s="2" customFormat="1" x14ac:dyDescent="0.25">
      <c r="A190" s="62"/>
      <c r="B190" s="66" t="s">
        <v>218</v>
      </c>
      <c r="C190" s="15">
        <v>2425</v>
      </c>
      <c r="D190" s="15">
        <v>469.37</v>
      </c>
      <c r="E190" s="15">
        <v>1065.7</v>
      </c>
      <c r="F190" s="15">
        <v>1274.68</v>
      </c>
      <c r="G190" s="15">
        <v>3906.35</v>
      </c>
      <c r="H190" s="15">
        <v>2842.66</v>
      </c>
      <c r="I190" s="15">
        <v>3885</v>
      </c>
      <c r="J190" s="15">
        <v>3884.69</v>
      </c>
      <c r="K190" s="15">
        <v>4643.4799999999996</v>
      </c>
      <c r="L190" s="15">
        <v>5010.59</v>
      </c>
      <c r="M190" s="15">
        <v>2614.39</v>
      </c>
      <c r="N190" s="15">
        <v>2167.13</v>
      </c>
      <c r="O190" s="15">
        <v>841.48</v>
      </c>
      <c r="P190" s="15">
        <v>-82.11</v>
      </c>
      <c r="Q190" s="15">
        <v>733</v>
      </c>
      <c r="R190" s="15">
        <v>194</v>
      </c>
      <c r="S190" s="15">
        <v>290</v>
      </c>
      <c r="T190" s="15">
        <v>856</v>
      </c>
      <c r="U190" s="15">
        <v>1674</v>
      </c>
      <c r="V190" s="15">
        <v>1474</v>
      </c>
      <c r="W190" s="15">
        <v>1989</v>
      </c>
      <c r="X190" s="15">
        <v>3123</v>
      </c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85"/>
      <c r="AN190" s="85"/>
      <c r="AO190" s="85"/>
      <c r="AP190" s="85"/>
      <c r="AQ190" s="85"/>
    </row>
    <row r="191" spans="1:43" s="2" customFormat="1" x14ac:dyDescent="0.25">
      <c r="A191" s="62"/>
      <c r="B191" s="51" t="s">
        <v>219</v>
      </c>
      <c r="C191" s="15">
        <v>6769</v>
      </c>
      <c r="D191" s="15">
        <v>6999.35</v>
      </c>
      <c r="E191" s="15">
        <v>8696.48</v>
      </c>
      <c r="F191" s="15">
        <v>9596.2900000000009</v>
      </c>
      <c r="G191" s="15">
        <v>13189.41</v>
      </c>
      <c r="H191" s="15">
        <v>12551.5</v>
      </c>
      <c r="I191" s="15">
        <v>16799</v>
      </c>
      <c r="J191" s="15">
        <v>16799.25</v>
      </c>
      <c r="K191" s="15">
        <v>20733.37</v>
      </c>
      <c r="L191" s="15">
        <v>38745.199999999997</v>
      </c>
      <c r="M191" s="15">
        <v>69827.41</v>
      </c>
      <c r="N191" s="15">
        <v>64239.54</v>
      </c>
      <c r="O191" s="15">
        <v>11801.36</v>
      </c>
      <c r="P191" s="15">
        <v>18691.2</v>
      </c>
      <c r="Q191" s="15">
        <v>7838</v>
      </c>
      <c r="R191" s="15">
        <v>9082</v>
      </c>
      <c r="S191" s="15">
        <v>13953</v>
      </c>
      <c r="T191" s="15">
        <v>26818</v>
      </c>
      <c r="U191" s="15">
        <v>16624</v>
      </c>
      <c r="V191" s="15">
        <v>14549</v>
      </c>
      <c r="W191" s="15">
        <v>16547</v>
      </c>
      <c r="X191" s="15">
        <v>21870</v>
      </c>
      <c r="Y191" s="15">
        <v>21035.05</v>
      </c>
      <c r="Z191" s="15">
        <v>23341.54</v>
      </c>
      <c r="AA191" s="15">
        <v>55005.88</v>
      </c>
      <c r="AB191" s="15">
        <v>12204.74</v>
      </c>
      <c r="AC191" s="15">
        <v>331.03</v>
      </c>
      <c r="AD191" s="15">
        <v>10194.48</v>
      </c>
      <c r="AE191" s="15">
        <v>211.51</v>
      </c>
      <c r="AF191" s="15">
        <v>10111.5</v>
      </c>
      <c r="AG191" s="15">
        <v>90327.83</v>
      </c>
      <c r="AH191" s="15">
        <v>173854.01</v>
      </c>
      <c r="AI191" s="15">
        <v>117750.01000000001</v>
      </c>
      <c r="AJ191" s="85"/>
    </row>
    <row r="192" spans="1:43" s="2" customFormat="1" x14ac:dyDescent="0.25">
      <c r="A192" s="125" t="s">
        <v>304</v>
      </c>
      <c r="B192" s="125"/>
      <c r="C192" s="47">
        <v>27327</v>
      </c>
      <c r="D192" s="48">
        <v>34504.46</v>
      </c>
      <c r="E192" s="48">
        <v>34533.769999999997</v>
      </c>
      <c r="F192" s="48">
        <v>27667.919999999998</v>
      </c>
      <c r="G192" s="48">
        <v>34415.81</v>
      </c>
      <c r="H192" s="47">
        <v>40530.93</v>
      </c>
      <c r="I192" s="47">
        <v>35036</v>
      </c>
      <c r="J192" s="47">
        <v>35035.72</v>
      </c>
      <c r="K192" s="47">
        <v>44838.28</v>
      </c>
      <c r="L192" s="47">
        <v>27134.240000000002</v>
      </c>
      <c r="M192" s="47">
        <v>-3206.28</v>
      </c>
      <c r="N192" s="47">
        <v>19519.61</v>
      </c>
      <c r="O192" s="47">
        <v>56310.75</v>
      </c>
      <c r="P192" s="47">
        <v>50620.959999999999</v>
      </c>
      <c r="Q192" s="47">
        <v>84238</v>
      </c>
      <c r="R192" s="47">
        <v>107720</v>
      </c>
      <c r="S192" s="47">
        <v>151837</v>
      </c>
      <c r="T192" s="47">
        <v>141042</v>
      </c>
      <c r="U192" s="49">
        <v>155822</v>
      </c>
      <c r="V192" s="49">
        <v>175296</v>
      </c>
      <c r="W192" s="49">
        <v>187460</v>
      </c>
      <c r="X192" s="49">
        <v>284268</v>
      </c>
      <c r="Y192" s="12">
        <f t="shared" ref="Y192:AI192" si="42">Y176+Y139+Y130</f>
        <v>279035.05</v>
      </c>
      <c r="Z192" s="12">
        <f t="shared" si="42"/>
        <v>245394.31000000006</v>
      </c>
      <c r="AA192" s="12">
        <f t="shared" si="42"/>
        <v>243022.94999999998</v>
      </c>
      <c r="AB192" s="12">
        <f t="shared" si="42"/>
        <v>279090.31999999995</v>
      </c>
      <c r="AC192" s="12">
        <f t="shared" si="42"/>
        <v>305103.08</v>
      </c>
      <c r="AD192" s="12">
        <f t="shared" si="42"/>
        <v>320721.84999999998</v>
      </c>
      <c r="AE192" s="12">
        <f t="shared" si="42"/>
        <v>535006.85</v>
      </c>
      <c r="AF192" s="12">
        <f t="shared" si="42"/>
        <v>619867.74</v>
      </c>
      <c r="AG192" s="12">
        <f t="shared" si="42"/>
        <v>706473.80999999994</v>
      </c>
      <c r="AH192" s="12">
        <f t="shared" si="42"/>
        <v>691327.05</v>
      </c>
      <c r="AI192" s="12">
        <f t="shared" si="42"/>
        <v>848551.3600000001</v>
      </c>
    </row>
  </sheetData>
  <mergeCells count="1">
    <mergeCell ref="A192:B19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C6E27EEC49764F8795671B0D25FBED" ma:contentTypeVersion="14" ma:contentTypeDescription="Create a new document." ma:contentTypeScope="" ma:versionID="e84e8552a62d47100a7c87e7617006a9">
  <xsd:schema xmlns:xsd="http://www.w3.org/2001/XMLSchema" xmlns:xs="http://www.w3.org/2001/XMLSchema" xmlns:p="http://schemas.microsoft.com/office/2006/metadata/properties" xmlns:ns2="aa409084-4510-4838-9c3f-4cde52d258b4" xmlns:ns3="5bd76b91-8b6c-495e-b5ff-694f4c597125" targetNamespace="http://schemas.microsoft.com/office/2006/metadata/properties" ma:root="true" ma:fieldsID="35ed6aae3367b85668ebe1db8008678f" ns2:_="" ns3:_="">
    <xsd:import namespace="aa409084-4510-4838-9c3f-4cde52d258b4"/>
    <xsd:import namespace="5bd76b91-8b6c-495e-b5ff-694f4c5971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09084-4510-4838-9c3f-4cde52d258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f62d26-c6a0-457a-add7-518789440b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76b91-8b6c-495e-b5ff-694f4c5971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535f5a3-0c5e-481f-9879-88144930abe6}" ma:internalName="TaxCatchAll" ma:showField="CatchAllData" ma:web="5bd76b91-8b6c-495e-b5ff-694f4c5971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d76b91-8b6c-495e-b5ff-694f4c597125" xsi:nil="true"/>
    <lcf76f155ced4ddcb4097134ff3c332f xmlns="aa409084-4510-4838-9c3f-4cde52d258b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AA4C0-9B3C-4BFE-AD61-A5C3F8BFE144}"/>
</file>

<file path=customXml/itemProps2.xml><?xml version="1.0" encoding="utf-8"?>
<ds:datastoreItem xmlns:ds="http://schemas.openxmlformats.org/officeDocument/2006/customXml" ds:itemID="{96FABB37-9911-49F4-9CFC-8C6D435FA095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aa409084-4510-4838-9c3f-4cde52d258b4"/>
    <ds:schemaRef ds:uri="http://schemas.microsoft.com/office/2006/documentManagement/types"/>
    <ds:schemaRef ds:uri="http://purl.org/dc/terms/"/>
    <ds:schemaRef ds:uri="5bd76b91-8b6c-495e-b5ff-694f4c59712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DA61C40-2698-43D8-9C9C-0FF6A8CD5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RevExp_Centre</vt:lpstr>
      <vt:lpstr>CapExp_Centre</vt:lpstr>
      <vt:lpstr>Fisc_Centre</vt:lpstr>
    </vt:vector>
  </TitlesOfParts>
  <Manager/>
  <Company>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Lipi Budhraja</dc:creator>
  <cp:keywords/>
  <dc:description/>
  <cp:lastModifiedBy>Manish Kumar Lal (Director)</cp:lastModifiedBy>
  <cp:revision/>
  <dcterms:created xsi:type="dcterms:W3CDTF">2025-11-13T11:09:08Z</dcterms:created>
  <dcterms:modified xsi:type="dcterms:W3CDTF">2026-02-03T06:05:56Z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0x01010041C6E27EEC49764F8795671B0D25FBED</vt:lpwstr>
  </property>
  <property fmtid="{D5CDD505-2E9C-101B-9397-08002B2CF9AE}" pid="3" name="MediaServiceImageTags">
    <vt:lpwstr/>
  </property>
</Properties>
</file>